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11265" windowHeight="3885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Sayfa1!$A$6:$P$158</definedName>
    <definedName name="_xlnm.Print_Area" localSheetId="0">Sayfa1!$A$6:$P$164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2" i="1" l="1"/>
  <c r="L162" i="1" s="1"/>
  <c r="G162" i="1"/>
  <c r="G163" i="1"/>
  <c r="K163" i="1"/>
  <c r="L163" i="1" s="1"/>
  <c r="O163" i="1" l="1"/>
  <c r="O162" i="1"/>
  <c r="K164" i="1"/>
  <c r="L164" i="1" s="1"/>
  <c r="K157" i="1"/>
  <c r="L157" i="1" s="1"/>
  <c r="K160" i="1"/>
  <c r="L160" i="1" s="1"/>
  <c r="K154" i="1"/>
  <c r="L154" i="1" s="1"/>
  <c r="K153" i="1"/>
  <c r="L153" i="1" s="1"/>
  <c r="K155" i="1"/>
  <c r="L155" i="1" s="1"/>
  <c r="K159" i="1"/>
  <c r="L159" i="1" s="1"/>
  <c r="K156" i="1"/>
  <c r="L156" i="1" s="1"/>
  <c r="K158" i="1"/>
  <c r="L158" i="1" s="1"/>
  <c r="K148" i="1"/>
  <c r="L148" i="1" s="1"/>
  <c r="K147" i="1"/>
  <c r="L147" i="1" s="1"/>
  <c r="K146" i="1"/>
  <c r="L146" i="1" s="1"/>
  <c r="K149" i="1"/>
  <c r="L149" i="1" s="1"/>
  <c r="K143" i="1"/>
  <c r="L143" i="1" s="1"/>
  <c r="K144" i="1"/>
  <c r="L144" i="1" s="1"/>
  <c r="K142" i="1"/>
  <c r="L142" i="1" s="1"/>
  <c r="K141" i="1"/>
  <c r="L141" i="1" s="1"/>
  <c r="K139" i="1"/>
  <c r="L139" i="1" s="1"/>
  <c r="K138" i="1"/>
  <c r="L138" i="1" s="1"/>
  <c r="K136" i="1"/>
  <c r="L136" i="1" s="1"/>
  <c r="K128" i="1"/>
  <c r="L128" i="1" s="1"/>
  <c r="K134" i="1"/>
  <c r="L134" i="1" s="1"/>
  <c r="K125" i="1"/>
  <c r="L125" i="1" s="1"/>
  <c r="K124" i="1"/>
  <c r="L124" i="1" s="1"/>
  <c r="K120" i="1"/>
  <c r="L120" i="1" s="1"/>
  <c r="K95" i="1"/>
  <c r="L95" i="1" s="1"/>
  <c r="K78" i="1"/>
  <c r="L78" i="1" s="1"/>
  <c r="K69" i="1"/>
  <c r="L69" i="1" s="1"/>
  <c r="K61" i="1"/>
  <c r="L61" i="1" s="1"/>
  <c r="K60" i="1"/>
  <c r="L60" i="1" s="1"/>
  <c r="K58" i="1"/>
  <c r="L58" i="1" s="1"/>
  <c r="K57" i="1"/>
  <c r="L57" i="1" s="1"/>
  <c r="K54" i="1"/>
  <c r="L54" i="1" s="1"/>
  <c r="K53" i="1"/>
  <c r="L53" i="1" s="1"/>
  <c r="K49" i="1"/>
  <c r="L49" i="1" s="1"/>
  <c r="K55" i="1"/>
  <c r="L55" i="1" s="1"/>
  <c r="K52" i="1"/>
  <c r="L52" i="1" s="1"/>
  <c r="K51" i="1"/>
  <c r="L51" i="1" s="1"/>
  <c r="K50" i="1"/>
  <c r="L50" i="1" s="1"/>
  <c r="K43" i="1"/>
  <c r="L43" i="1" s="1"/>
  <c r="K44" i="1"/>
  <c r="L44" i="1" s="1"/>
  <c r="K42" i="1"/>
  <c r="L42" i="1" s="1"/>
  <c r="K41" i="1"/>
  <c r="L41" i="1" s="1"/>
  <c r="K45" i="1"/>
  <c r="L45" i="1" s="1"/>
  <c r="K31" i="1"/>
  <c r="L31" i="1" s="1"/>
  <c r="K30" i="1"/>
  <c r="L30" i="1" s="1"/>
  <c r="K22" i="1"/>
  <c r="L22" i="1" s="1"/>
  <c r="K21" i="1"/>
  <c r="L21" i="1" s="1"/>
  <c r="K17" i="1"/>
  <c r="L17" i="1" s="1"/>
  <c r="K9" i="1"/>
  <c r="L9" i="1" s="1"/>
  <c r="G164" i="1"/>
  <c r="G156" i="1"/>
  <c r="G159" i="1"/>
  <c r="O159" i="1" s="1"/>
  <c r="G155" i="1"/>
  <c r="G153" i="1"/>
  <c r="G154" i="1"/>
  <c r="G160" i="1"/>
  <c r="G157" i="1"/>
  <c r="G158" i="1"/>
  <c r="G151" i="1"/>
  <c r="G146" i="1"/>
  <c r="O146" i="1" s="1"/>
  <c r="G147" i="1"/>
  <c r="G148" i="1"/>
  <c r="G149" i="1"/>
  <c r="G142" i="1"/>
  <c r="G144" i="1"/>
  <c r="G143" i="1"/>
  <c r="G141" i="1"/>
  <c r="G139" i="1"/>
  <c r="G138" i="1"/>
  <c r="G130" i="1"/>
  <c r="G133" i="1"/>
  <c r="G131" i="1"/>
  <c r="G136" i="1"/>
  <c r="G129" i="1"/>
  <c r="G128" i="1"/>
  <c r="G135" i="1"/>
  <c r="G132" i="1"/>
  <c r="G134" i="1"/>
  <c r="G125" i="1"/>
  <c r="G126" i="1"/>
  <c r="G124" i="1"/>
  <c r="G120" i="1"/>
  <c r="G121" i="1"/>
  <c r="G122" i="1"/>
  <c r="G118" i="1"/>
  <c r="G119" i="1"/>
  <c r="G116" i="1"/>
  <c r="G115" i="1"/>
  <c r="G113" i="1"/>
  <c r="G114" i="1"/>
  <c r="G106" i="1"/>
  <c r="G104" i="1"/>
  <c r="G109" i="1"/>
  <c r="G107" i="1"/>
  <c r="G103" i="1"/>
  <c r="G110" i="1"/>
  <c r="G111" i="1"/>
  <c r="G108" i="1"/>
  <c r="G105" i="1"/>
  <c r="G96" i="1"/>
  <c r="G95" i="1"/>
  <c r="G98" i="1"/>
  <c r="G99" i="1"/>
  <c r="G101" i="1"/>
  <c r="G97" i="1"/>
  <c r="G100" i="1"/>
  <c r="G84" i="1"/>
  <c r="G90" i="1"/>
  <c r="G85" i="1"/>
  <c r="G86" i="1"/>
  <c r="G92" i="1"/>
  <c r="G83" i="1"/>
  <c r="G88" i="1"/>
  <c r="G87" i="1"/>
  <c r="G89" i="1"/>
  <c r="G91" i="1"/>
  <c r="G93" i="1"/>
  <c r="G82" i="1"/>
  <c r="G78" i="1"/>
  <c r="G75" i="1"/>
  <c r="G79" i="1"/>
  <c r="G76" i="1"/>
  <c r="G77" i="1"/>
  <c r="G80" i="1"/>
  <c r="G63" i="1"/>
  <c r="G68" i="1"/>
  <c r="G65" i="1"/>
  <c r="G73" i="1"/>
  <c r="G67" i="1"/>
  <c r="G66" i="1"/>
  <c r="G71" i="1"/>
  <c r="G70" i="1"/>
  <c r="G64" i="1"/>
  <c r="G72" i="1"/>
  <c r="G69" i="1"/>
  <c r="G61" i="1"/>
  <c r="G60" i="1"/>
  <c r="G58" i="1"/>
  <c r="G57" i="1"/>
  <c r="O57" i="1" s="1"/>
  <c r="G52" i="1"/>
  <c r="G51" i="1"/>
  <c r="O51" i="1" s="1"/>
  <c r="G55" i="1"/>
  <c r="G54" i="1"/>
  <c r="G53" i="1"/>
  <c r="G49" i="1"/>
  <c r="G50" i="1"/>
  <c r="G47" i="1"/>
  <c r="G43" i="1"/>
  <c r="O43" i="1" s="1"/>
  <c r="G44" i="1"/>
  <c r="G42" i="1"/>
  <c r="G41" i="1"/>
  <c r="G45" i="1"/>
  <c r="G38" i="1"/>
  <c r="G36" i="1"/>
  <c r="G37" i="1"/>
  <c r="G34" i="1"/>
  <c r="G33" i="1"/>
  <c r="G35" i="1"/>
  <c r="G39" i="1"/>
  <c r="G31" i="1"/>
  <c r="G30" i="1"/>
  <c r="G27" i="1"/>
  <c r="G26" i="1"/>
  <c r="G28" i="1"/>
  <c r="G22" i="1"/>
  <c r="G20" i="1"/>
  <c r="G24" i="1"/>
  <c r="G21" i="1"/>
  <c r="G23" i="1"/>
  <c r="G16" i="1"/>
  <c r="G18" i="1"/>
  <c r="G17" i="1"/>
  <c r="G8" i="1"/>
  <c r="G11" i="1"/>
  <c r="G9" i="1"/>
  <c r="G12" i="1"/>
  <c r="G14" i="1"/>
  <c r="G10" i="1"/>
  <c r="G13" i="1"/>
  <c r="O30" i="1" l="1"/>
  <c r="O60" i="1"/>
  <c r="O142" i="1"/>
  <c r="O45" i="1"/>
  <c r="O160" i="1"/>
  <c r="O69" i="1"/>
  <c r="O124" i="1"/>
  <c r="O21" i="1"/>
  <c r="O42" i="1"/>
  <c r="O134" i="1"/>
  <c r="O143" i="1"/>
  <c r="O148" i="1"/>
  <c r="O158" i="1"/>
  <c r="O153" i="1"/>
  <c r="O164" i="1"/>
  <c r="O41" i="1"/>
  <c r="O54" i="1"/>
  <c r="O78" i="1"/>
  <c r="O128" i="1"/>
  <c r="O22" i="1"/>
  <c r="O49" i="1"/>
  <c r="O50" i="1"/>
  <c r="O58" i="1"/>
  <c r="O120" i="1"/>
  <c r="O154" i="1"/>
  <c r="O156" i="1"/>
  <c r="O139" i="1"/>
  <c r="O17" i="1"/>
  <c r="O31" i="1"/>
  <c r="O52" i="1"/>
  <c r="O61" i="1"/>
  <c r="O136" i="1"/>
  <c r="O157" i="1"/>
  <c r="O155" i="1"/>
  <c r="O138" i="1"/>
  <c r="O147" i="1"/>
  <c r="O149" i="1"/>
  <c r="O144" i="1"/>
  <c r="O141" i="1"/>
  <c r="O125" i="1"/>
  <c r="O95" i="1"/>
  <c r="O53" i="1"/>
  <c r="O55" i="1"/>
  <c r="O44" i="1"/>
  <c r="O9" i="1"/>
  <c r="I114" i="1"/>
  <c r="K114" i="1" s="1"/>
  <c r="L114" i="1" s="1"/>
  <c r="O114" i="1" s="1"/>
  <c r="I151" i="1"/>
  <c r="K151" i="1" s="1"/>
  <c r="L151" i="1" s="1"/>
  <c r="O151" i="1" s="1"/>
  <c r="I132" i="1"/>
  <c r="K132" i="1" s="1"/>
  <c r="L132" i="1" s="1"/>
  <c r="O132" i="1" s="1"/>
  <c r="I135" i="1"/>
  <c r="K135" i="1" s="1"/>
  <c r="L135" i="1" s="1"/>
  <c r="O135" i="1" s="1"/>
  <c r="I129" i="1"/>
  <c r="K129" i="1" s="1"/>
  <c r="L129" i="1" s="1"/>
  <c r="O129" i="1" s="1"/>
  <c r="I131" i="1"/>
  <c r="K131" i="1" s="1"/>
  <c r="L131" i="1" s="1"/>
  <c r="O131" i="1" s="1"/>
  <c r="I133" i="1"/>
  <c r="K133" i="1" s="1"/>
  <c r="L133" i="1" s="1"/>
  <c r="O133" i="1" s="1"/>
  <c r="I130" i="1"/>
  <c r="K130" i="1" s="1"/>
  <c r="L130" i="1" s="1"/>
  <c r="O130" i="1" s="1"/>
  <c r="I126" i="1"/>
  <c r="K126" i="1" s="1"/>
  <c r="L126" i="1" s="1"/>
  <c r="O126" i="1" s="1"/>
  <c r="I118" i="1"/>
  <c r="K118" i="1" s="1"/>
  <c r="L118" i="1" s="1"/>
  <c r="O118" i="1" s="1"/>
  <c r="I122" i="1"/>
  <c r="K122" i="1" s="1"/>
  <c r="L122" i="1" s="1"/>
  <c r="O122" i="1" s="1"/>
  <c r="I121" i="1"/>
  <c r="K121" i="1" s="1"/>
  <c r="L121" i="1" s="1"/>
  <c r="O121" i="1" s="1"/>
  <c r="I119" i="1"/>
  <c r="K119" i="1" s="1"/>
  <c r="L119" i="1" s="1"/>
  <c r="O119" i="1" s="1"/>
  <c r="I113" i="1"/>
  <c r="K113" i="1" s="1"/>
  <c r="L113" i="1" s="1"/>
  <c r="O113" i="1" s="1"/>
  <c r="I115" i="1"/>
  <c r="K115" i="1" s="1"/>
  <c r="L115" i="1" s="1"/>
  <c r="O115" i="1" s="1"/>
  <c r="I116" i="1"/>
  <c r="K116" i="1" s="1"/>
  <c r="L116" i="1" s="1"/>
  <c r="O116" i="1" s="1"/>
  <c r="I108" i="1"/>
  <c r="K108" i="1" s="1"/>
  <c r="L108" i="1" s="1"/>
  <c r="O108" i="1" s="1"/>
  <c r="I111" i="1"/>
  <c r="K111" i="1" s="1"/>
  <c r="L111" i="1" s="1"/>
  <c r="O111" i="1" s="1"/>
  <c r="I110" i="1"/>
  <c r="K110" i="1" s="1"/>
  <c r="L110" i="1" s="1"/>
  <c r="O110" i="1" s="1"/>
  <c r="I103" i="1"/>
  <c r="K103" i="1" s="1"/>
  <c r="L103" i="1" s="1"/>
  <c r="O103" i="1" s="1"/>
  <c r="I107" i="1"/>
  <c r="K107" i="1" s="1"/>
  <c r="L107" i="1" s="1"/>
  <c r="O107" i="1" s="1"/>
  <c r="I109" i="1"/>
  <c r="K109" i="1" s="1"/>
  <c r="L109" i="1" s="1"/>
  <c r="O109" i="1" s="1"/>
  <c r="I104" i="1"/>
  <c r="K104" i="1" s="1"/>
  <c r="L104" i="1" s="1"/>
  <c r="O104" i="1" s="1"/>
  <c r="I106" i="1"/>
  <c r="K106" i="1" s="1"/>
  <c r="L106" i="1" s="1"/>
  <c r="O106" i="1" s="1"/>
  <c r="I105" i="1"/>
  <c r="K105" i="1" s="1"/>
  <c r="L105" i="1" s="1"/>
  <c r="O105" i="1" s="1"/>
  <c r="I97" i="1"/>
  <c r="K97" i="1" s="1"/>
  <c r="L97" i="1" s="1"/>
  <c r="O97" i="1" s="1"/>
  <c r="I101" i="1"/>
  <c r="K101" i="1" s="1"/>
  <c r="L101" i="1" s="1"/>
  <c r="O101" i="1" s="1"/>
  <c r="I99" i="1"/>
  <c r="K99" i="1" s="1"/>
  <c r="L99" i="1" s="1"/>
  <c r="O99" i="1" s="1"/>
  <c r="I98" i="1"/>
  <c r="K98" i="1" s="1"/>
  <c r="L98" i="1" s="1"/>
  <c r="O98" i="1" s="1"/>
  <c r="I96" i="1"/>
  <c r="K96" i="1" s="1"/>
  <c r="L96" i="1" s="1"/>
  <c r="O96" i="1" s="1"/>
  <c r="I100" i="1"/>
  <c r="K100" i="1" s="1"/>
  <c r="L100" i="1" s="1"/>
  <c r="O100" i="1" s="1"/>
  <c r="I93" i="1"/>
  <c r="K93" i="1" s="1"/>
  <c r="L93" i="1" s="1"/>
  <c r="O93" i="1" s="1"/>
  <c r="I91" i="1"/>
  <c r="K91" i="1" s="1"/>
  <c r="L91" i="1" s="1"/>
  <c r="O91" i="1" s="1"/>
  <c r="I89" i="1"/>
  <c r="K89" i="1" s="1"/>
  <c r="L89" i="1" s="1"/>
  <c r="O89" i="1" s="1"/>
  <c r="I87" i="1"/>
  <c r="K87" i="1" s="1"/>
  <c r="L87" i="1" s="1"/>
  <c r="O87" i="1" s="1"/>
  <c r="I88" i="1"/>
  <c r="K88" i="1" s="1"/>
  <c r="L88" i="1" s="1"/>
  <c r="O88" i="1" s="1"/>
  <c r="I83" i="1"/>
  <c r="K83" i="1" s="1"/>
  <c r="L83" i="1" s="1"/>
  <c r="O83" i="1" s="1"/>
  <c r="I92" i="1"/>
  <c r="K92" i="1" s="1"/>
  <c r="L92" i="1" s="1"/>
  <c r="O92" i="1" s="1"/>
  <c r="I86" i="1"/>
  <c r="K86" i="1" s="1"/>
  <c r="L86" i="1" s="1"/>
  <c r="O86" i="1" s="1"/>
  <c r="I85" i="1"/>
  <c r="K85" i="1" s="1"/>
  <c r="L85" i="1" s="1"/>
  <c r="O85" i="1" s="1"/>
  <c r="I90" i="1"/>
  <c r="K90" i="1" s="1"/>
  <c r="L90" i="1" s="1"/>
  <c r="O90" i="1" s="1"/>
  <c r="I84" i="1"/>
  <c r="K84" i="1" s="1"/>
  <c r="L84" i="1" s="1"/>
  <c r="O84" i="1" s="1"/>
  <c r="I82" i="1"/>
  <c r="K82" i="1" s="1"/>
  <c r="L82" i="1" s="1"/>
  <c r="O82" i="1" s="1"/>
  <c r="I77" i="1"/>
  <c r="K77" i="1" s="1"/>
  <c r="L77" i="1" s="1"/>
  <c r="O77" i="1" s="1"/>
  <c r="I76" i="1"/>
  <c r="K76" i="1" s="1"/>
  <c r="L76" i="1" s="1"/>
  <c r="O76" i="1" s="1"/>
  <c r="I79" i="1"/>
  <c r="K79" i="1" s="1"/>
  <c r="L79" i="1" s="1"/>
  <c r="O79" i="1" s="1"/>
  <c r="I75" i="1"/>
  <c r="K75" i="1" s="1"/>
  <c r="L75" i="1" s="1"/>
  <c r="O75" i="1" s="1"/>
  <c r="I80" i="1"/>
  <c r="K80" i="1" s="1"/>
  <c r="L80" i="1" s="1"/>
  <c r="O80" i="1" s="1"/>
  <c r="I72" i="1"/>
  <c r="K72" i="1" s="1"/>
  <c r="L72" i="1" s="1"/>
  <c r="O72" i="1" s="1"/>
  <c r="I64" i="1"/>
  <c r="K64" i="1" s="1"/>
  <c r="L64" i="1" s="1"/>
  <c r="O64" i="1" s="1"/>
  <c r="I70" i="1"/>
  <c r="K70" i="1" s="1"/>
  <c r="L70" i="1" s="1"/>
  <c r="O70" i="1" s="1"/>
  <c r="I71" i="1"/>
  <c r="K71" i="1" s="1"/>
  <c r="L71" i="1" s="1"/>
  <c r="O71" i="1" s="1"/>
  <c r="I66" i="1"/>
  <c r="K66" i="1" s="1"/>
  <c r="L66" i="1" s="1"/>
  <c r="O66" i="1" s="1"/>
  <c r="I67" i="1"/>
  <c r="K67" i="1" s="1"/>
  <c r="L67" i="1" s="1"/>
  <c r="O67" i="1" s="1"/>
  <c r="I73" i="1"/>
  <c r="K73" i="1" s="1"/>
  <c r="L73" i="1" s="1"/>
  <c r="O73" i="1" s="1"/>
  <c r="I65" i="1"/>
  <c r="K65" i="1" s="1"/>
  <c r="L65" i="1" s="1"/>
  <c r="O65" i="1" s="1"/>
  <c r="I68" i="1"/>
  <c r="K68" i="1" s="1"/>
  <c r="L68" i="1" s="1"/>
  <c r="O68" i="1" s="1"/>
  <c r="I63" i="1"/>
  <c r="K63" i="1" s="1"/>
  <c r="L63" i="1" s="1"/>
  <c r="O63" i="1" s="1"/>
  <c r="I47" i="1"/>
  <c r="K47" i="1" s="1"/>
  <c r="L47" i="1" s="1"/>
  <c r="O47" i="1" s="1"/>
  <c r="I35" i="1"/>
  <c r="K35" i="1" s="1"/>
  <c r="L35" i="1" s="1"/>
  <c r="O35" i="1" s="1"/>
  <c r="I33" i="1"/>
  <c r="K33" i="1" s="1"/>
  <c r="L33" i="1" s="1"/>
  <c r="O33" i="1" s="1"/>
  <c r="I34" i="1"/>
  <c r="K34" i="1" s="1"/>
  <c r="L34" i="1" s="1"/>
  <c r="O34" i="1" s="1"/>
  <c r="I37" i="1"/>
  <c r="K37" i="1" s="1"/>
  <c r="L37" i="1" s="1"/>
  <c r="O37" i="1" s="1"/>
  <c r="I36" i="1"/>
  <c r="K36" i="1" s="1"/>
  <c r="L36" i="1" s="1"/>
  <c r="O36" i="1" s="1"/>
  <c r="I38" i="1"/>
  <c r="K38" i="1" s="1"/>
  <c r="L38" i="1" s="1"/>
  <c r="O38" i="1" s="1"/>
  <c r="I39" i="1"/>
  <c r="K39" i="1" s="1"/>
  <c r="L39" i="1" s="1"/>
  <c r="O39" i="1" s="1"/>
  <c r="I26" i="1"/>
  <c r="K26" i="1" s="1"/>
  <c r="L26" i="1" s="1"/>
  <c r="O26" i="1" s="1"/>
  <c r="I27" i="1"/>
  <c r="K27" i="1" s="1"/>
  <c r="L27" i="1" s="1"/>
  <c r="O27" i="1" s="1"/>
  <c r="I28" i="1"/>
  <c r="K28" i="1" s="1"/>
  <c r="L28" i="1" s="1"/>
  <c r="O28" i="1" s="1"/>
  <c r="I24" i="1"/>
  <c r="K24" i="1" s="1"/>
  <c r="L24" i="1" s="1"/>
  <c r="O24" i="1" s="1"/>
  <c r="I20" i="1"/>
  <c r="K20" i="1" s="1"/>
  <c r="L20" i="1" s="1"/>
  <c r="O20" i="1" s="1"/>
  <c r="I23" i="1"/>
  <c r="K23" i="1" s="1"/>
  <c r="L23" i="1" s="1"/>
  <c r="O23" i="1" s="1"/>
  <c r="I18" i="1"/>
  <c r="K18" i="1" s="1"/>
  <c r="L18" i="1" s="1"/>
  <c r="O18" i="1" s="1"/>
  <c r="I16" i="1"/>
  <c r="K16" i="1" s="1"/>
  <c r="L16" i="1" s="1"/>
  <c r="O16" i="1" s="1"/>
  <c r="I10" i="1"/>
  <c r="K10" i="1" s="1"/>
  <c r="L10" i="1" s="1"/>
  <c r="O10" i="1" s="1"/>
  <c r="I14" i="1"/>
  <c r="K14" i="1" s="1"/>
  <c r="L14" i="1" s="1"/>
  <c r="O14" i="1" s="1"/>
  <c r="I12" i="1"/>
  <c r="K12" i="1" s="1"/>
  <c r="L12" i="1" s="1"/>
  <c r="O12" i="1" s="1"/>
  <c r="I11" i="1"/>
  <c r="K11" i="1" s="1"/>
  <c r="L11" i="1" s="1"/>
  <c r="O11" i="1" s="1"/>
  <c r="I8" i="1"/>
  <c r="K8" i="1" s="1"/>
  <c r="L8" i="1" s="1"/>
  <c r="O8" i="1" s="1"/>
  <c r="I13" i="1"/>
  <c r="K13" i="1" s="1"/>
  <c r="L13" i="1" s="1"/>
  <c r="O13" i="1" s="1"/>
</calcChain>
</file>

<file path=xl/sharedStrings.xml><?xml version="1.0" encoding="utf-8"?>
<sst xmlns="http://schemas.openxmlformats.org/spreadsheetml/2006/main" count="447" uniqueCount="197">
  <si>
    <t xml:space="preserve">No </t>
  </si>
  <si>
    <t>ENG 101-102</t>
  </si>
  <si>
    <t>G.G.P.A.</t>
  </si>
  <si>
    <t>2017-2018 AKADEMİK YILI GÜZ DÖNEMİ ERASMUS+ ÖĞRENİM HAREKETLİLİĞİ BAŞVURULARI</t>
  </si>
  <si>
    <t>Int. Relations</t>
  </si>
  <si>
    <t>Economics</t>
  </si>
  <si>
    <t>Public Finance</t>
  </si>
  <si>
    <t>Psychology-TR</t>
  </si>
  <si>
    <t>Management</t>
  </si>
  <si>
    <t>Bank.&amp;Finance</t>
  </si>
  <si>
    <t>Man. Info. Syst.</t>
  </si>
  <si>
    <t>Mechanical Eng.</t>
  </si>
  <si>
    <t>Computer Eng.</t>
  </si>
  <si>
    <t>Law</t>
  </si>
  <si>
    <t>History</t>
  </si>
  <si>
    <t>MA</t>
  </si>
  <si>
    <t>Ahmet Öztürk</t>
  </si>
  <si>
    <t>Berat Aksarı</t>
  </si>
  <si>
    <t>Bedirhan Hazar Hasgül</t>
  </si>
  <si>
    <t>Merjen Jumayeva</t>
  </si>
  <si>
    <t>Rana Erdoğan</t>
  </si>
  <si>
    <t>Umut Şimşek</t>
  </si>
  <si>
    <t>Serkan Yellice</t>
  </si>
  <si>
    <t>İskender Purliyev</t>
  </si>
  <si>
    <t>Nazık Jumayeva</t>
  </si>
  <si>
    <t>Funda Ersözlü</t>
  </si>
  <si>
    <t>Furkan Tekinay</t>
  </si>
  <si>
    <t>Liliya Sayfulina</t>
  </si>
  <si>
    <t>İsmail Gönder</t>
  </si>
  <si>
    <t>Hasret Özdemir</t>
  </si>
  <si>
    <t>Edanur Yeşilayer</t>
  </si>
  <si>
    <t>Hilal Saygın</t>
  </si>
  <si>
    <t>Damla Köksal</t>
  </si>
  <si>
    <t>Dilara Beyza Önal</t>
  </si>
  <si>
    <t>İsmail Demirci</t>
  </si>
  <si>
    <t>Osman Demirgül</t>
  </si>
  <si>
    <t>Musa M. Kamara</t>
  </si>
  <si>
    <t>Samet Ünver</t>
  </si>
  <si>
    <t xml:space="preserve">Merve Salman </t>
  </si>
  <si>
    <t>Fatma Polat</t>
  </si>
  <si>
    <t>Babageldi Hallyyev</t>
  </si>
  <si>
    <t>Gamze Aydın</t>
  </si>
  <si>
    <t>Rumeysa Yazar</t>
  </si>
  <si>
    <t>Büşra Koçak</t>
  </si>
  <si>
    <t>Melih Tığ</t>
  </si>
  <si>
    <t>Akın Aksen</t>
  </si>
  <si>
    <t>Yasemin Kaya</t>
  </si>
  <si>
    <t>Rümeysa Çodar</t>
  </si>
  <si>
    <t>Hatice Kübra Çiçek</t>
  </si>
  <si>
    <t>Sinan Bulut</t>
  </si>
  <si>
    <t>Abdulgani Kahlavi</t>
  </si>
  <si>
    <t>Özcan Ece</t>
  </si>
  <si>
    <t>Abdurrahman Damla</t>
  </si>
  <si>
    <t>Terlan Babazade</t>
  </si>
  <si>
    <t>Kh. Mohd. Mansoor Faizy</t>
  </si>
  <si>
    <t>Amila Hodzic</t>
  </si>
  <si>
    <t>Şennure Helvacıoğlu</t>
  </si>
  <si>
    <t>Burak Ziya Özer</t>
  </si>
  <si>
    <t>Ferami Sefa Atalay</t>
  </si>
  <si>
    <t>Tuğba Aydın</t>
  </si>
  <si>
    <t>Muhammed Refik Tekeli</t>
  </si>
  <si>
    <t>Derya Çelik</t>
  </si>
  <si>
    <t>Zehra Bilir</t>
  </si>
  <si>
    <t>Melike Çolak</t>
  </si>
  <si>
    <t>Gizem Sağlam</t>
  </si>
  <si>
    <t xml:space="preserve">Elif Balkan </t>
  </si>
  <si>
    <t>Gülden Erden</t>
  </si>
  <si>
    <t>Hüseyin Eren Güler</t>
  </si>
  <si>
    <t>Seda Nur Yurtoğlu</t>
  </si>
  <si>
    <t>Saniye Gök</t>
  </si>
  <si>
    <t>Gökçe Kaymak</t>
  </si>
  <si>
    <t>Cüneyt Ekrem Arı</t>
  </si>
  <si>
    <t>Enes Aytaç</t>
  </si>
  <si>
    <t>Mehmet  Erciyas</t>
  </si>
  <si>
    <t>Egehan Berk Büyüksu</t>
  </si>
  <si>
    <t>Rabia Sultan Ay</t>
  </si>
  <si>
    <t>Kardelen Yılmaz</t>
  </si>
  <si>
    <t>Ali Dizlek</t>
  </si>
  <si>
    <t>Zeynep Yaman</t>
  </si>
  <si>
    <t>Civil Engineering</t>
  </si>
  <si>
    <t>Hasan Bayram</t>
  </si>
  <si>
    <t>Melike Eşkara</t>
  </si>
  <si>
    <t>Makbule Rumeysa Akyürek</t>
  </si>
  <si>
    <t>İhsan Erdoğmuş</t>
  </si>
  <si>
    <t xml:space="preserve">Merve Yampal </t>
  </si>
  <si>
    <t>Ahmed Mohammed A. Hagar</t>
  </si>
  <si>
    <t>Hatice Meltem Çelebi</t>
  </si>
  <si>
    <t>Fatma Ceren Karakaş</t>
  </si>
  <si>
    <t>Elif Nur Oranlı</t>
  </si>
  <si>
    <t>Yunus Emre Dadalı</t>
  </si>
  <si>
    <t>Gamze Nur Bilici</t>
  </si>
  <si>
    <t>Yağmur Demirel</t>
  </si>
  <si>
    <t>Ayşe Büşra Bilir</t>
  </si>
  <si>
    <t>Ekin Can Kayar</t>
  </si>
  <si>
    <t>Mustafa Erol</t>
  </si>
  <si>
    <t>Nurullah Avcı</t>
  </si>
  <si>
    <t>Ali Oğuz Özkan</t>
  </si>
  <si>
    <t>Salih Dağdeviren</t>
  </si>
  <si>
    <t>Berkan Yıldırım</t>
  </si>
  <si>
    <t>Bilal Emre Karagöz</t>
  </si>
  <si>
    <t>Emre Körüs</t>
  </si>
  <si>
    <t>Alperen Uğurluoğlu</t>
  </si>
  <si>
    <t>Enes Emre Öner</t>
  </si>
  <si>
    <t>Jaspreet Kaur</t>
  </si>
  <si>
    <t>Mert Aşkın</t>
  </si>
  <si>
    <t>Furkan Yorubulut</t>
  </si>
  <si>
    <t>M. Beyza Timur</t>
  </si>
  <si>
    <t>Osman Kayı</t>
  </si>
  <si>
    <t>Muhammed Emin Şimşek</t>
  </si>
  <si>
    <t>Mohamed Bolkır</t>
  </si>
  <si>
    <t>Kerim Muhammed Yılmaz</t>
  </si>
  <si>
    <t>Mustafa Ozan Altun</t>
  </si>
  <si>
    <t>Çağrı Topçu</t>
  </si>
  <si>
    <t>Berker Şahin</t>
  </si>
  <si>
    <t>Ceren Yıldırım</t>
  </si>
  <si>
    <t>Ahmed Kureşi</t>
  </si>
  <si>
    <t>Şeyma Karaca</t>
  </si>
  <si>
    <t>Beyzanur Balli</t>
  </si>
  <si>
    <t>Elif Miray Uzunpınar</t>
  </si>
  <si>
    <t>Yelda Mahim</t>
  </si>
  <si>
    <t>İrfan Ekim</t>
  </si>
  <si>
    <t>Ayten Çeter</t>
  </si>
  <si>
    <t>Hilal Demirel</t>
  </si>
  <si>
    <t>Habibe Sarı</t>
  </si>
  <si>
    <t>Ebral Taşdemir</t>
  </si>
  <si>
    <t>Mehmet Avcı</t>
  </si>
  <si>
    <t>Rumeysa Yıldız</t>
  </si>
  <si>
    <t>Ahmet Kayacık</t>
  </si>
  <si>
    <t>Merve Sertbakan</t>
  </si>
  <si>
    <t>Vildan İrem Davutoğulları</t>
  </si>
  <si>
    <t>İmren Yıldız</t>
  </si>
  <si>
    <t>Tuğba Er</t>
  </si>
  <si>
    <t>Ayşenur Alagöz</t>
  </si>
  <si>
    <t>Şeyma Sürmeli</t>
  </si>
  <si>
    <t>Talha Emre Taşçı</t>
  </si>
  <si>
    <t>Seher Karasu</t>
  </si>
  <si>
    <t>Ayşe Aslan</t>
  </si>
  <si>
    <t>Melisa Minaz</t>
  </si>
  <si>
    <t>Büşra Akkaya</t>
  </si>
  <si>
    <t>Selahattin Günay</t>
  </si>
  <si>
    <t>Şule Güçlü</t>
  </si>
  <si>
    <t>Beste Uçak</t>
  </si>
  <si>
    <t>Almıla Gül Güngör</t>
  </si>
  <si>
    <t>İrem Sultan Atasoy</t>
  </si>
  <si>
    <t>Muhammed Sefa Soydan</t>
  </si>
  <si>
    <t>İlker Ateşen</t>
  </si>
  <si>
    <t>Hanife Aydın</t>
  </si>
  <si>
    <t>Oğuz Çetinkaya</t>
  </si>
  <si>
    <t>Name &amp; Surname</t>
  </si>
  <si>
    <t>Department</t>
  </si>
  <si>
    <t>EPE
TOEFL
YDS
YÖKDİL</t>
  </si>
  <si>
    <t>Erasmus Language Proficiency Exam</t>
  </si>
  <si>
    <t>Score (Language) 100%</t>
  </si>
  <si>
    <t>Score (Language) 50%</t>
  </si>
  <si>
    <t>C.G.P.A. 50%</t>
  </si>
  <si>
    <t>Being a Relative of Veteran or Martyr</t>
  </si>
  <si>
    <t>Erasmus Score</t>
  </si>
  <si>
    <t>RESULTS</t>
  </si>
  <si>
    <t>Grade</t>
  </si>
  <si>
    <t>C.G.P.A. (Hundred Mark System)</t>
  </si>
  <si>
    <t xml:space="preserve">Islamic Sciences
</t>
  </si>
  <si>
    <t>Islamic Sciences</t>
  </si>
  <si>
    <t>Sociology</t>
  </si>
  <si>
    <t>Political Sciences</t>
  </si>
  <si>
    <t>International Relations</t>
  </si>
  <si>
    <t>Int. Trade &amp; Man.</t>
  </si>
  <si>
    <t>Nursing</t>
  </si>
  <si>
    <t>Social Work</t>
  </si>
  <si>
    <t>Sport Sciences</t>
  </si>
  <si>
    <t>Medicine</t>
  </si>
  <si>
    <t>Banking and Finance</t>
  </si>
  <si>
    <t>Business</t>
  </si>
  <si>
    <t>Substitute</t>
  </si>
  <si>
    <t>Granted</t>
  </si>
  <si>
    <t>FACULTY OF POLITICAL SCIENCES</t>
  </si>
  <si>
    <t>FACULTY OF ISLAMIC SCIENCES</t>
  </si>
  <si>
    <t>FACULTY OF HUMANITIES AND SOCIAL SCIENCES</t>
  </si>
  <si>
    <t>BUSINESS SCHOOL</t>
  </si>
  <si>
    <t>FACULTY OF ENGINEERING AND NATURAL SCIENCES</t>
  </si>
  <si>
    <t>FACULTY OF LAW</t>
  </si>
  <si>
    <t>FACULTY OF HEALTH SCIENCES</t>
  </si>
  <si>
    <t>FACULTY OF MEDICINE</t>
  </si>
  <si>
    <t>INSTITUTE OF SOCIAL SCIENCES</t>
  </si>
  <si>
    <t>GRADUATE SCHOOL OF NATURAL SCIENCES</t>
  </si>
  <si>
    <t>Not taking part in Erasmus (LLP or Erasmus+ Programme) before / Not taking Erasmus Language Proficiency Exam without any excuses before</t>
  </si>
  <si>
    <t>ENG 101 score is not available</t>
  </si>
  <si>
    <t>Unsuccessful (Unable to pass Erasmus Language Proficiency Exam)</t>
  </si>
  <si>
    <t>Unsuccessful (Erasmus Language Proficiency Exam is not Taken)</t>
  </si>
  <si>
    <t>Man. and Org.</t>
  </si>
  <si>
    <t>Turkish Lang. and Lit.</t>
  </si>
  <si>
    <t>Material Engineering</t>
  </si>
  <si>
    <t>Industrial Engineering</t>
  </si>
  <si>
    <t>Electric Eng.</t>
  </si>
  <si>
    <t>Exempted</t>
  </si>
  <si>
    <t>Psychology-ENG</t>
  </si>
  <si>
    <t>Inf. &amp; Doc. Management</t>
  </si>
  <si>
    <t>Mohammad Khalid Froogh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</si>
</sst>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3" xfId="0" applyBorder="1"/>
    <xf numFmtId="164" fontId="3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2" fillId="0" borderId="0" xfId="1" applyBorder="1" applyAlignment="1" applyProtection="1"/>
    <xf numFmtId="0" fontId="2" fillId="0" borderId="0" xfId="1" applyBorder="1" applyAlignment="1" applyProtection="1">
      <alignment wrapText="1"/>
    </xf>
    <xf numFmtId="0" fontId="2" fillId="4" borderId="0" xfId="1" applyFill="1" applyBorder="1" applyAlignment="1" applyProtection="1"/>
    <xf numFmtId="0" fontId="12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2" fontId="4" fillId="6" borderId="3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" xfId="1" applyBorder="1" applyAlignment="1" applyProtection="1"/>
    <xf numFmtId="2" fontId="4" fillId="7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2" fillId="0" borderId="3" xfId="1" applyNumberFormat="1" applyBorder="1" applyAlignment="1" applyProtection="1"/>
    <xf numFmtId="2" fontId="0" fillId="0" borderId="0" xfId="0" applyNumberFormat="1"/>
    <xf numFmtId="2" fontId="2" fillId="0" borderId="0" xfId="1" applyNumberFormat="1" applyBorder="1" applyAlignment="1" applyProtection="1"/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0" borderId="3" xfId="1" applyFont="1" applyBorder="1" applyAlignment="1" applyProtection="1"/>
    <xf numFmtId="0" fontId="11" fillId="4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1263"/>
  <sheetViews>
    <sheetView tabSelected="1" topLeftCell="A4" zoomScale="80" zoomScaleNormal="80" workbookViewId="0">
      <pane ySplit="3" topLeftCell="A7" activePane="bottomLeft" state="frozen"/>
      <selection activeCell="A4" sqref="A4"/>
      <selection pane="bottomLeft" activeCell="B65" sqref="B65"/>
    </sheetView>
  </sheetViews>
  <sheetFormatPr defaultRowHeight="15" x14ac:dyDescent="0.25"/>
  <cols>
    <col min="1" max="1" width="3.85546875" customWidth="1"/>
    <col min="2" max="2" width="22.42578125" customWidth="1"/>
    <col min="3" max="3" width="19.28515625" customWidth="1"/>
    <col min="4" max="4" width="5.140625" customWidth="1"/>
    <col min="5" max="5" width="6.42578125" customWidth="1"/>
    <col min="6" max="6" width="7.42578125" customWidth="1"/>
    <col min="7" max="7" width="6.28515625" customWidth="1"/>
    <col min="8" max="8" width="8" customWidth="1"/>
    <col min="9" max="9" width="23.85546875" customWidth="1"/>
    <col min="10" max="10" width="8.5703125" customWidth="1"/>
    <col min="11" max="11" width="8.85546875" customWidth="1"/>
    <col min="12" max="12" width="9" customWidth="1"/>
    <col min="13" max="13" width="17.140625" customWidth="1"/>
    <col min="14" max="14" width="6.85546875" customWidth="1"/>
    <col min="15" max="15" width="6.7109375" customWidth="1"/>
    <col min="16" max="16" width="22.85546875" customWidth="1"/>
    <col min="17" max="17" width="10" style="13" customWidth="1"/>
  </cols>
  <sheetData>
    <row r="1" spans="1:17" hidden="1" x14ac:dyDescent="0.25"/>
    <row r="2" spans="1:17" hidden="1" x14ac:dyDescent="0.25">
      <c r="A2" s="66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hidden="1" x14ac:dyDescent="0.25">
      <c r="Q3" s="36"/>
    </row>
    <row r="4" spans="1:17" x14ac:dyDescent="0.25">
      <c r="Q4" s="18"/>
    </row>
    <row r="5" spans="1:17" x14ac:dyDescent="0.25">
      <c r="Q5" s="18"/>
    </row>
    <row r="6" spans="1:17" ht="53.25" customHeight="1" x14ac:dyDescent="0.25">
      <c r="A6" s="1" t="s">
        <v>0</v>
      </c>
      <c r="B6" s="1" t="s">
        <v>148</v>
      </c>
      <c r="C6" s="1" t="s">
        <v>149</v>
      </c>
      <c r="D6" s="1" t="s">
        <v>158</v>
      </c>
      <c r="E6" s="1" t="s">
        <v>2</v>
      </c>
      <c r="F6" s="2" t="s">
        <v>159</v>
      </c>
      <c r="G6" s="3" t="s">
        <v>154</v>
      </c>
      <c r="H6" s="4" t="s">
        <v>150</v>
      </c>
      <c r="I6" s="4" t="s">
        <v>1</v>
      </c>
      <c r="J6" s="4" t="s">
        <v>151</v>
      </c>
      <c r="K6" s="4" t="s">
        <v>152</v>
      </c>
      <c r="L6" s="3" t="s">
        <v>153</v>
      </c>
      <c r="M6" s="17" t="s">
        <v>184</v>
      </c>
      <c r="N6" s="17" t="s">
        <v>155</v>
      </c>
      <c r="O6" s="5" t="s">
        <v>156</v>
      </c>
      <c r="P6" s="1" t="s">
        <v>157</v>
      </c>
      <c r="Q6" s="18"/>
    </row>
    <row r="7" spans="1:17" ht="18.75" x14ac:dyDescent="0.25">
      <c r="A7" s="69" t="s">
        <v>174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18"/>
    </row>
    <row r="8" spans="1:17" x14ac:dyDescent="0.25">
      <c r="A8" s="12">
        <v>1</v>
      </c>
      <c r="B8" s="12" t="s">
        <v>28</v>
      </c>
      <c r="C8" s="12" t="s">
        <v>164</v>
      </c>
      <c r="D8" s="12">
        <v>4</v>
      </c>
      <c r="E8" s="12">
        <v>3.27</v>
      </c>
      <c r="F8" s="53">
        <v>82.96</v>
      </c>
      <c r="G8" s="9">
        <f t="shared" ref="G8:G14" si="0">F8/2</f>
        <v>41.48</v>
      </c>
      <c r="H8" s="8">
        <v>70.62</v>
      </c>
      <c r="I8" s="11">
        <f>(83+70)/2</f>
        <v>76.5</v>
      </c>
      <c r="J8" s="8">
        <v>96</v>
      </c>
      <c r="K8" s="8">
        <f t="shared" ref="K8:K14" si="1">MAX(H8:J8)</f>
        <v>96</v>
      </c>
      <c r="L8" s="9">
        <f t="shared" ref="L8:L14" si="2">K8/2</f>
        <v>48</v>
      </c>
      <c r="M8" s="8"/>
      <c r="N8" s="8"/>
      <c r="O8" s="16">
        <f t="shared" ref="O8:O14" si="3">G8+L8+M8+N8</f>
        <v>89.47999999999999</v>
      </c>
      <c r="P8" s="41" t="s">
        <v>173</v>
      </c>
      <c r="Q8" s="37"/>
    </row>
    <row r="9" spans="1:17" ht="15" customHeight="1" x14ac:dyDescent="0.25">
      <c r="A9" s="12">
        <v>2</v>
      </c>
      <c r="B9" s="12" t="s">
        <v>58</v>
      </c>
      <c r="C9" s="12" t="s">
        <v>164</v>
      </c>
      <c r="D9" s="12">
        <v>2</v>
      </c>
      <c r="E9" s="48">
        <v>3.4</v>
      </c>
      <c r="F9" s="53">
        <v>86</v>
      </c>
      <c r="G9" s="9">
        <f t="shared" si="0"/>
        <v>43</v>
      </c>
      <c r="H9" s="8">
        <v>69.58</v>
      </c>
      <c r="I9" s="11" t="s">
        <v>185</v>
      </c>
      <c r="J9" s="8">
        <v>84</v>
      </c>
      <c r="K9" s="8">
        <f t="shared" si="1"/>
        <v>84</v>
      </c>
      <c r="L9" s="9">
        <f t="shared" si="2"/>
        <v>42</v>
      </c>
      <c r="M9" s="8"/>
      <c r="N9" s="8"/>
      <c r="O9" s="16">
        <f t="shared" si="3"/>
        <v>85</v>
      </c>
      <c r="P9" s="41" t="s">
        <v>172</v>
      </c>
      <c r="Q9" s="37"/>
    </row>
    <row r="10" spans="1:17" ht="15" customHeight="1" x14ac:dyDescent="0.25">
      <c r="A10" s="12">
        <v>3</v>
      </c>
      <c r="B10" s="12" t="s">
        <v>88</v>
      </c>
      <c r="C10" s="12" t="s">
        <v>164</v>
      </c>
      <c r="D10" s="12">
        <v>3</v>
      </c>
      <c r="E10" s="12">
        <v>2.67</v>
      </c>
      <c r="F10" s="53">
        <v>68.959999999999994</v>
      </c>
      <c r="G10" s="9">
        <f t="shared" si="0"/>
        <v>34.479999999999997</v>
      </c>
      <c r="H10" s="8">
        <v>71</v>
      </c>
      <c r="I10" s="11">
        <f>(72+73)/2</f>
        <v>72.5</v>
      </c>
      <c r="J10" s="8">
        <v>100</v>
      </c>
      <c r="K10" s="8">
        <f t="shared" si="1"/>
        <v>100</v>
      </c>
      <c r="L10" s="9">
        <f t="shared" si="2"/>
        <v>50</v>
      </c>
      <c r="M10" s="8"/>
      <c r="N10" s="8"/>
      <c r="O10" s="16">
        <f t="shared" si="3"/>
        <v>84.47999999999999</v>
      </c>
      <c r="P10" s="42" t="s">
        <v>172</v>
      </c>
      <c r="Q10" s="37"/>
    </row>
    <row r="11" spans="1:17" ht="15" customHeight="1" x14ac:dyDescent="0.25">
      <c r="A11" s="12">
        <v>4</v>
      </c>
      <c r="B11" s="12" t="s">
        <v>57</v>
      </c>
      <c r="C11" s="12" t="s">
        <v>164</v>
      </c>
      <c r="D11" s="12">
        <v>2</v>
      </c>
      <c r="E11" s="48">
        <v>3.3</v>
      </c>
      <c r="F11" s="53">
        <v>83.66</v>
      </c>
      <c r="G11" s="9">
        <f t="shared" si="0"/>
        <v>41.83</v>
      </c>
      <c r="H11" s="8">
        <v>83</v>
      </c>
      <c r="I11" s="11">
        <f>( 83+72)/2</f>
        <v>77.5</v>
      </c>
      <c r="J11" s="8"/>
      <c r="K11" s="8">
        <f t="shared" si="1"/>
        <v>83</v>
      </c>
      <c r="L11" s="9">
        <f t="shared" si="2"/>
        <v>41.5</v>
      </c>
      <c r="M11" s="8"/>
      <c r="N11" s="8"/>
      <c r="O11" s="16">
        <f t="shared" si="3"/>
        <v>83.33</v>
      </c>
      <c r="P11" s="41" t="s">
        <v>172</v>
      </c>
      <c r="Q11" s="37"/>
    </row>
    <row r="12" spans="1:17" ht="15" customHeight="1" x14ac:dyDescent="0.25">
      <c r="A12" s="12">
        <v>5</v>
      </c>
      <c r="B12" s="12" t="s">
        <v>86</v>
      </c>
      <c r="C12" s="12" t="s">
        <v>164</v>
      </c>
      <c r="D12" s="12">
        <v>4</v>
      </c>
      <c r="E12" s="12">
        <v>3.34</v>
      </c>
      <c r="F12" s="53">
        <v>84.6</v>
      </c>
      <c r="G12" s="9">
        <f t="shared" si="0"/>
        <v>42.3</v>
      </c>
      <c r="H12" s="8">
        <v>79.5</v>
      </c>
      <c r="I12" s="11">
        <f>(79.5+73)/2</f>
        <v>76.25</v>
      </c>
      <c r="J12" s="8"/>
      <c r="K12" s="8">
        <f t="shared" si="1"/>
        <v>79.5</v>
      </c>
      <c r="L12" s="9">
        <f t="shared" si="2"/>
        <v>39.75</v>
      </c>
      <c r="M12" s="8"/>
      <c r="N12" s="8"/>
      <c r="O12" s="16">
        <f t="shared" si="3"/>
        <v>82.05</v>
      </c>
      <c r="P12" s="41" t="s">
        <v>172</v>
      </c>
      <c r="Q12" s="37"/>
    </row>
    <row r="13" spans="1:17" ht="15" customHeight="1" x14ac:dyDescent="0.25">
      <c r="A13" s="12">
        <v>6</v>
      </c>
      <c r="B13" s="12" t="s">
        <v>27</v>
      </c>
      <c r="C13" s="12" t="s">
        <v>164</v>
      </c>
      <c r="D13" s="12">
        <v>3</v>
      </c>
      <c r="E13" s="12">
        <v>2.93</v>
      </c>
      <c r="F13" s="53">
        <v>75.03</v>
      </c>
      <c r="G13" s="9">
        <f t="shared" si="0"/>
        <v>37.515000000000001</v>
      </c>
      <c r="H13" s="8">
        <v>77.260000000000005</v>
      </c>
      <c r="I13" s="11">
        <f>(70+70)/2</f>
        <v>70</v>
      </c>
      <c r="J13" s="8"/>
      <c r="K13" s="8">
        <f t="shared" si="1"/>
        <v>77.260000000000005</v>
      </c>
      <c r="L13" s="9">
        <f t="shared" si="2"/>
        <v>38.630000000000003</v>
      </c>
      <c r="M13" s="8"/>
      <c r="N13" s="8"/>
      <c r="O13" s="16">
        <f t="shared" si="3"/>
        <v>76.14500000000001</v>
      </c>
      <c r="P13" s="41" t="s">
        <v>172</v>
      </c>
      <c r="Q13" s="37"/>
    </row>
    <row r="14" spans="1:17" ht="15" customHeight="1" x14ac:dyDescent="0.25">
      <c r="A14" s="12">
        <v>7</v>
      </c>
      <c r="B14" s="12" t="s">
        <v>87</v>
      </c>
      <c r="C14" s="12" t="s">
        <v>164</v>
      </c>
      <c r="D14" s="12">
        <v>4</v>
      </c>
      <c r="E14" s="12">
        <v>2.42</v>
      </c>
      <c r="F14" s="53">
        <v>63.13</v>
      </c>
      <c r="G14" s="9">
        <f t="shared" si="0"/>
        <v>31.565000000000001</v>
      </c>
      <c r="H14" s="8">
        <v>69.5</v>
      </c>
      <c r="I14" s="11">
        <f>(67+72)/2</f>
        <v>69.5</v>
      </c>
      <c r="J14" s="8"/>
      <c r="K14" s="8">
        <f t="shared" si="1"/>
        <v>69.5</v>
      </c>
      <c r="L14" s="9">
        <f t="shared" si="2"/>
        <v>34.75</v>
      </c>
      <c r="M14" s="8"/>
      <c r="N14" s="8"/>
      <c r="O14" s="16">
        <f t="shared" si="3"/>
        <v>66.314999999999998</v>
      </c>
      <c r="P14" s="41" t="s">
        <v>172</v>
      </c>
      <c r="Q14" s="37"/>
    </row>
    <row r="15" spans="1:17" ht="12.75" customHeight="1" x14ac:dyDescent="0.25">
      <c r="A15" s="19"/>
      <c r="B15" s="19"/>
      <c r="C15" s="19"/>
      <c r="D15" s="19"/>
      <c r="E15" s="19"/>
      <c r="F15" s="54"/>
      <c r="G15" s="20"/>
      <c r="H15" s="22"/>
      <c r="I15" s="19"/>
      <c r="J15" s="19"/>
      <c r="K15" s="20"/>
      <c r="L15" s="20"/>
      <c r="M15" s="20"/>
      <c r="N15" s="20"/>
      <c r="O15" s="20"/>
      <c r="P15" s="51"/>
      <c r="Q15" s="37"/>
    </row>
    <row r="16" spans="1:17" ht="15" customHeight="1" x14ac:dyDescent="0.25">
      <c r="A16" s="12">
        <v>8</v>
      </c>
      <c r="B16" s="12" t="s">
        <v>54</v>
      </c>
      <c r="C16" s="12" t="s">
        <v>5</v>
      </c>
      <c r="D16" s="12">
        <v>2</v>
      </c>
      <c r="E16" s="12">
        <v>2.59</v>
      </c>
      <c r="F16" s="53">
        <v>67.099999999999994</v>
      </c>
      <c r="G16" s="9">
        <f>F16/2</f>
        <v>33.549999999999997</v>
      </c>
      <c r="H16" s="8">
        <v>78</v>
      </c>
      <c r="I16" s="10">
        <f>(70+73)/2</f>
        <v>71.5</v>
      </c>
      <c r="J16" s="11">
        <v>92</v>
      </c>
      <c r="K16" s="8">
        <f>MAX(H16:J16)</f>
        <v>92</v>
      </c>
      <c r="L16" s="9">
        <f>K16/2</f>
        <v>46</v>
      </c>
      <c r="M16" s="49"/>
      <c r="N16" s="8"/>
      <c r="O16" s="16">
        <f>G16+L16+M16+N16</f>
        <v>79.55</v>
      </c>
      <c r="P16" s="42" t="s">
        <v>172</v>
      </c>
      <c r="Q16" s="37"/>
    </row>
    <row r="17" spans="1:17" ht="15" customHeight="1" x14ac:dyDescent="0.25">
      <c r="A17" s="12">
        <v>9</v>
      </c>
      <c r="B17" s="12" t="s">
        <v>53</v>
      </c>
      <c r="C17" s="12" t="s">
        <v>5</v>
      </c>
      <c r="D17" s="12">
        <v>4</v>
      </c>
      <c r="E17" s="48">
        <v>3.2</v>
      </c>
      <c r="F17" s="53">
        <v>81.33</v>
      </c>
      <c r="G17" s="9">
        <f>F17/2</f>
        <v>40.664999999999999</v>
      </c>
      <c r="H17" s="8">
        <v>89.5</v>
      </c>
      <c r="I17" s="10" t="s">
        <v>193</v>
      </c>
      <c r="J17" s="11"/>
      <c r="K17" s="8">
        <f>MAX(H17:J17)</f>
        <v>89.5</v>
      </c>
      <c r="L17" s="9">
        <f>K17/2</f>
        <v>44.75</v>
      </c>
      <c r="M17" s="49">
        <v>-10</v>
      </c>
      <c r="N17" s="8"/>
      <c r="O17" s="16">
        <f>G17+L17+M17+N17</f>
        <v>75.414999999999992</v>
      </c>
      <c r="P17" s="42" t="s">
        <v>172</v>
      </c>
      <c r="Q17" s="37"/>
    </row>
    <row r="18" spans="1:17" ht="15" customHeight="1" x14ac:dyDescent="0.25">
      <c r="A18" s="12">
        <v>10</v>
      </c>
      <c r="B18" s="12" t="s">
        <v>55</v>
      </c>
      <c r="C18" s="12" t="s">
        <v>5</v>
      </c>
      <c r="D18" s="12">
        <v>2</v>
      </c>
      <c r="E18" s="12">
        <v>2.3199999999999998</v>
      </c>
      <c r="F18" s="53">
        <v>60.8</v>
      </c>
      <c r="G18" s="9">
        <f>F18/2</f>
        <v>30.4</v>
      </c>
      <c r="H18" s="8">
        <v>85</v>
      </c>
      <c r="I18" s="11">
        <f>(85+83)/2</f>
        <v>84</v>
      </c>
      <c r="J18" s="4"/>
      <c r="K18" s="8">
        <f>MAX(H18:J18)</f>
        <v>85</v>
      </c>
      <c r="L18" s="9">
        <f>K18/2</f>
        <v>42.5</v>
      </c>
      <c r="M18" s="8"/>
      <c r="N18" s="8"/>
      <c r="O18" s="16">
        <f>G18+L18+M18+N18</f>
        <v>72.900000000000006</v>
      </c>
      <c r="P18" s="42" t="s">
        <v>172</v>
      </c>
      <c r="Q18" s="37"/>
    </row>
    <row r="19" spans="1:17" ht="8.25" customHeight="1" x14ac:dyDescent="0.25">
      <c r="A19" s="19"/>
      <c r="B19" s="19"/>
      <c r="C19" s="19"/>
      <c r="D19" s="19"/>
      <c r="E19" s="19"/>
      <c r="F19" s="54"/>
      <c r="G19" s="20"/>
      <c r="H19" s="22"/>
      <c r="I19" s="24"/>
      <c r="J19" s="19"/>
      <c r="K19" s="20"/>
      <c r="L19" s="20"/>
      <c r="M19" s="20"/>
      <c r="N19" s="20"/>
      <c r="O19" s="20"/>
      <c r="P19" s="60"/>
      <c r="Q19" s="37"/>
    </row>
    <row r="20" spans="1:17" ht="15" customHeight="1" x14ac:dyDescent="0.25">
      <c r="A20" s="12">
        <v>11</v>
      </c>
      <c r="B20" s="12" t="s">
        <v>81</v>
      </c>
      <c r="C20" s="12" t="s">
        <v>163</v>
      </c>
      <c r="D20" s="12">
        <v>2</v>
      </c>
      <c r="E20" s="12">
        <v>3.58</v>
      </c>
      <c r="F20" s="53">
        <v>90.2</v>
      </c>
      <c r="G20" s="9">
        <f>F20/2</f>
        <v>45.1</v>
      </c>
      <c r="H20" s="8">
        <v>78.75</v>
      </c>
      <c r="I20" s="10">
        <f>(90+76)/2</f>
        <v>83</v>
      </c>
      <c r="J20" s="11"/>
      <c r="K20" s="8">
        <f>MAX(H20:J20)</f>
        <v>83</v>
      </c>
      <c r="L20" s="9">
        <f>K20/2</f>
        <v>41.5</v>
      </c>
      <c r="M20" s="8"/>
      <c r="N20" s="8"/>
      <c r="O20" s="16">
        <f>G20+L20+M20+N20</f>
        <v>86.6</v>
      </c>
      <c r="P20" s="44" t="s">
        <v>172</v>
      </c>
      <c r="Q20" s="37"/>
    </row>
    <row r="21" spans="1:17" ht="15" customHeight="1" x14ac:dyDescent="0.25">
      <c r="A21" s="12">
        <v>12</v>
      </c>
      <c r="B21" s="12" t="s">
        <v>83</v>
      </c>
      <c r="C21" s="12" t="s">
        <v>163</v>
      </c>
      <c r="D21" s="12">
        <v>3</v>
      </c>
      <c r="E21" s="12">
        <v>3.25</v>
      </c>
      <c r="F21" s="53">
        <v>82.5</v>
      </c>
      <c r="G21" s="9">
        <f>F21/2</f>
        <v>41.25</v>
      </c>
      <c r="H21" s="8">
        <v>90.25</v>
      </c>
      <c r="I21" s="10" t="s">
        <v>193</v>
      </c>
      <c r="J21" s="11"/>
      <c r="K21" s="8">
        <f>MAX(H21:J21)</f>
        <v>90.25</v>
      </c>
      <c r="L21" s="9">
        <f>K21/2</f>
        <v>45.125</v>
      </c>
      <c r="M21" s="8"/>
      <c r="N21" s="8"/>
      <c r="O21" s="16">
        <f>G21+L21+M21+N21</f>
        <v>86.375</v>
      </c>
      <c r="P21" s="41" t="s">
        <v>172</v>
      </c>
      <c r="Q21" s="37"/>
    </row>
    <row r="22" spans="1:17" ht="24" x14ac:dyDescent="0.25">
      <c r="A22" s="12">
        <v>13</v>
      </c>
      <c r="B22" s="12" t="s">
        <v>56</v>
      </c>
      <c r="C22" s="12" t="s">
        <v>163</v>
      </c>
      <c r="D22" s="12">
        <v>2</v>
      </c>
      <c r="E22" s="12">
        <v>3.15</v>
      </c>
      <c r="F22" s="53">
        <v>80.16</v>
      </c>
      <c r="G22" s="9">
        <f>F22/2</f>
        <v>40.08</v>
      </c>
      <c r="H22" s="8">
        <v>78</v>
      </c>
      <c r="I22" s="10" t="s">
        <v>185</v>
      </c>
      <c r="J22" s="11">
        <v>64</v>
      </c>
      <c r="K22" s="8">
        <f>MAX(H22:J22)</f>
        <v>78</v>
      </c>
      <c r="L22" s="9">
        <f>K22/2</f>
        <v>39</v>
      </c>
      <c r="M22" s="8"/>
      <c r="N22" s="8"/>
      <c r="O22" s="16">
        <f>G22+L22+M22+N22</f>
        <v>79.08</v>
      </c>
      <c r="P22" s="41" t="s">
        <v>172</v>
      </c>
      <c r="Q22" s="37"/>
    </row>
    <row r="23" spans="1:17" x14ac:dyDescent="0.25">
      <c r="A23" s="12">
        <v>14</v>
      </c>
      <c r="B23" s="12" t="s">
        <v>36</v>
      </c>
      <c r="C23" s="12" t="s">
        <v>163</v>
      </c>
      <c r="D23" s="12">
        <v>4</v>
      </c>
      <c r="E23" s="12">
        <v>3.15</v>
      </c>
      <c r="F23" s="53">
        <v>80.16</v>
      </c>
      <c r="G23" s="9">
        <f>F23/2</f>
        <v>40.08</v>
      </c>
      <c r="H23" s="8"/>
      <c r="I23" s="10">
        <f>(70+66)/2</f>
        <v>68</v>
      </c>
      <c r="J23" s="49">
        <v>70</v>
      </c>
      <c r="K23" s="8">
        <f>MAX(H23:J23)</f>
        <v>70</v>
      </c>
      <c r="L23" s="9">
        <f>K23/2</f>
        <v>35</v>
      </c>
      <c r="M23" s="8"/>
      <c r="N23" s="8"/>
      <c r="O23" s="16">
        <f>G23+L23+M23+N23</f>
        <v>75.08</v>
      </c>
      <c r="P23" s="42" t="s">
        <v>172</v>
      </c>
      <c r="Q23" s="37"/>
    </row>
    <row r="24" spans="1:17" ht="15" customHeight="1" x14ac:dyDescent="0.25">
      <c r="A24" s="12">
        <v>15</v>
      </c>
      <c r="B24" s="12" t="s">
        <v>82</v>
      </c>
      <c r="C24" s="12" t="s">
        <v>163</v>
      </c>
      <c r="D24" s="12">
        <v>3</v>
      </c>
      <c r="E24" s="12">
        <v>2.48</v>
      </c>
      <c r="F24" s="53">
        <v>64.53</v>
      </c>
      <c r="G24" s="9">
        <f>F24/2</f>
        <v>32.265000000000001</v>
      </c>
      <c r="H24" s="8">
        <v>74.25</v>
      </c>
      <c r="I24" s="11">
        <f>(75+64)/2</f>
        <v>69.5</v>
      </c>
      <c r="J24" s="10">
        <v>0</v>
      </c>
      <c r="K24" s="8">
        <f>MAX(H24:J24)</f>
        <v>74.25</v>
      </c>
      <c r="L24" s="9">
        <f>K24/2</f>
        <v>37.125</v>
      </c>
      <c r="M24" s="8"/>
      <c r="N24" s="8"/>
      <c r="O24" s="16">
        <f>G24+L24+M24+N24</f>
        <v>69.39</v>
      </c>
      <c r="P24" s="42" t="s">
        <v>172</v>
      </c>
      <c r="Q24" s="37"/>
    </row>
    <row r="25" spans="1:17" ht="8.25" customHeight="1" x14ac:dyDescent="0.25">
      <c r="A25" s="19"/>
      <c r="B25" s="19"/>
      <c r="C25" s="19"/>
      <c r="D25" s="19"/>
      <c r="E25" s="19"/>
      <c r="F25" s="54"/>
      <c r="G25" s="20"/>
      <c r="H25" s="20"/>
      <c r="I25" s="24"/>
      <c r="J25" s="25"/>
      <c r="K25" s="20"/>
      <c r="L25" s="20"/>
      <c r="M25" s="20"/>
      <c r="N25" s="20"/>
      <c r="O25" s="20"/>
      <c r="P25" s="62"/>
      <c r="Q25" s="38"/>
    </row>
    <row r="26" spans="1:17" ht="15" customHeight="1" x14ac:dyDescent="0.25">
      <c r="A26" s="12">
        <v>16</v>
      </c>
      <c r="B26" s="12" t="s">
        <v>85</v>
      </c>
      <c r="C26" s="12" t="s">
        <v>6</v>
      </c>
      <c r="D26" s="12">
        <v>3</v>
      </c>
      <c r="E26" s="12">
        <v>3.27</v>
      </c>
      <c r="F26" s="53">
        <v>82.96</v>
      </c>
      <c r="G26" s="9">
        <f>F26/2</f>
        <v>41.48</v>
      </c>
      <c r="H26" s="8">
        <v>76</v>
      </c>
      <c r="I26" s="10">
        <f>(86+85)/2</f>
        <v>85.5</v>
      </c>
      <c r="J26" s="11">
        <v>96</v>
      </c>
      <c r="K26" s="8">
        <f>MAX(H26:J26)</f>
        <v>96</v>
      </c>
      <c r="L26" s="9">
        <f>K26/2</f>
        <v>48</v>
      </c>
      <c r="M26" s="8"/>
      <c r="N26" s="8"/>
      <c r="O26" s="16">
        <f>G26+L26+M26+N26</f>
        <v>89.47999999999999</v>
      </c>
      <c r="P26" s="42" t="s">
        <v>173</v>
      </c>
      <c r="Q26" s="38"/>
    </row>
    <row r="27" spans="1:17" ht="15" customHeight="1" x14ac:dyDescent="0.25">
      <c r="A27" s="12">
        <v>17</v>
      </c>
      <c r="B27" s="12" t="s">
        <v>84</v>
      </c>
      <c r="C27" s="12" t="s">
        <v>6</v>
      </c>
      <c r="D27" s="12">
        <v>4</v>
      </c>
      <c r="E27" s="12">
        <v>2.36</v>
      </c>
      <c r="F27" s="53">
        <v>61.73</v>
      </c>
      <c r="G27" s="9">
        <f>F27/2</f>
        <v>30.864999999999998</v>
      </c>
      <c r="H27" s="8">
        <v>76.75</v>
      </c>
      <c r="I27" s="10">
        <f>(74+63)/2</f>
        <v>68.5</v>
      </c>
      <c r="J27" s="11">
        <v>92</v>
      </c>
      <c r="K27" s="8">
        <f>MAX(H27:J27)</f>
        <v>92</v>
      </c>
      <c r="L27" s="9">
        <f>K27/2</f>
        <v>46</v>
      </c>
      <c r="M27" s="8"/>
      <c r="N27" s="8"/>
      <c r="O27" s="16">
        <f>G27+L27+M27+N27</f>
        <v>76.864999999999995</v>
      </c>
      <c r="P27" s="42" t="s">
        <v>172</v>
      </c>
      <c r="Q27" s="37"/>
    </row>
    <row r="28" spans="1:17" ht="15" customHeight="1" x14ac:dyDescent="0.25">
      <c r="A28" s="12">
        <v>18</v>
      </c>
      <c r="B28" s="12" t="s">
        <v>59</v>
      </c>
      <c r="C28" s="12" t="s">
        <v>6</v>
      </c>
      <c r="D28" s="12">
        <v>3</v>
      </c>
      <c r="E28" s="12">
        <v>2.42</v>
      </c>
      <c r="F28" s="53">
        <v>63.13</v>
      </c>
      <c r="G28" s="9">
        <f>F28/2</f>
        <v>31.565000000000001</v>
      </c>
      <c r="H28" s="8">
        <v>76.5</v>
      </c>
      <c r="I28" s="11">
        <f>(71+66)/2</f>
        <v>68.5</v>
      </c>
      <c r="J28" s="15"/>
      <c r="K28" s="8">
        <f>MAX(H28:J28)</f>
        <v>76.5</v>
      </c>
      <c r="L28" s="9">
        <f>K28/2</f>
        <v>38.25</v>
      </c>
      <c r="M28" s="8"/>
      <c r="N28" s="8"/>
      <c r="O28" s="16">
        <f>G28+L28+M28+N28</f>
        <v>69.814999999999998</v>
      </c>
      <c r="P28" s="42" t="s">
        <v>172</v>
      </c>
      <c r="Q28" s="37"/>
    </row>
    <row r="29" spans="1:17" ht="24.95" customHeight="1" x14ac:dyDescent="0.25">
      <c r="A29" s="65" t="s">
        <v>175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18"/>
    </row>
    <row r="30" spans="1:17" x14ac:dyDescent="0.25">
      <c r="A30" s="6">
        <v>19</v>
      </c>
      <c r="B30" s="7" t="s">
        <v>42</v>
      </c>
      <c r="C30" s="7" t="s">
        <v>161</v>
      </c>
      <c r="D30" s="7">
        <v>3</v>
      </c>
      <c r="E30" s="7">
        <v>3.56</v>
      </c>
      <c r="F30" s="53">
        <v>66.400000000000006</v>
      </c>
      <c r="G30" s="9">
        <f t="shared" ref="G30:G61" si="4">F30/2</f>
        <v>33.200000000000003</v>
      </c>
      <c r="H30" s="14"/>
      <c r="I30" s="10">
        <v>90</v>
      </c>
      <c r="J30" s="11">
        <v>88</v>
      </c>
      <c r="K30" s="8">
        <f t="shared" ref="K30:K31" si="5">MAX(H30:J30)</f>
        <v>90</v>
      </c>
      <c r="L30" s="9">
        <f t="shared" ref="L30:L31" si="6">K30/2</f>
        <v>45</v>
      </c>
      <c r="M30" s="8"/>
      <c r="N30" s="8"/>
      <c r="O30" s="16">
        <f t="shared" ref="O30:O31" si="7">G30+L30+M30+N30</f>
        <v>78.2</v>
      </c>
      <c r="P30" s="45" t="s">
        <v>173</v>
      </c>
      <c r="Q30" s="37"/>
    </row>
    <row r="31" spans="1:17" ht="36" customHeight="1" x14ac:dyDescent="0.25">
      <c r="A31" s="6">
        <v>20</v>
      </c>
      <c r="B31" s="7" t="s">
        <v>43</v>
      </c>
      <c r="C31" s="7" t="s">
        <v>160</v>
      </c>
      <c r="D31" s="7">
        <v>2</v>
      </c>
      <c r="E31" s="7">
        <v>3.43</v>
      </c>
      <c r="F31" s="53">
        <v>86.7</v>
      </c>
      <c r="G31" s="9">
        <f t="shared" si="4"/>
        <v>43.35</v>
      </c>
      <c r="H31" s="8"/>
      <c r="I31" s="10"/>
      <c r="J31" s="15">
        <v>32</v>
      </c>
      <c r="K31" s="8">
        <f t="shared" si="5"/>
        <v>32</v>
      </c>
      <c r="L31" s="9">
        <f t="shared" si="6"/>
        <v>16</v>
      </c>
      <c r="M31" s="8"/>
      <c r="N31" s="8"/>
      <c r="O31" s="16">
        <f t="shared" si="7"/>
        <v>59.35</v>
      </c>
      <c r="P31" s="45" t="s">
        <v>186</v>
      </c>
      <c r="Q31" s="37"/>
    </row>
    <row r="32" spans="1:17" ht="24.95" customHeight="1" x14ac:dyDescent="0.25">
      <c r="A32" s="65" t="s">
        <v>176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18"/>
    </row>
    <row r="33" spans="1:17" ht="15" customHeight="1" x14ac:dyDescent="0.25">
      <c r="A33" s="12">
        <v>21</v>
      </c>
      <c r="B33" s="12" t="s">
        <v>139</v>
      </c>
      <c r="C33" s="12" t="s">
        <v>194</v>
      </c>
      <c r="D33" s="12">
        <v>3</v>
      </c>
      <c r="E33" s="12">
        <v>3.19</v>
      </c>
      <c r="F33" s="53">
        <v>81.099999999999994</v>
      </c>
      <c r="G33" s="9">
        <f t="shared" ref="G33:G39" si="8">F33/2</f>
        <v>40.549999999999997</v>
      </c>
      <c r="H33" s="8">
        <v>73.5</v>
      </c>
      <c r="I33" s="10">
        <f>(78+74)/2</f>
        <v>76</v>
      </c>
      <c r="J33" s="11">
        <v>100</v>
      </c>
      <c r="K33" s="8">
        <f t="shared" ref="K33:K39" si="9">MAX(H33:J33)</f>
        <v>100</v>
      </c>
      <c r="L33" s="9">
        <f t="shared" ref="L33:L39" si="10">K33/2</f>
        <v>50</v>
      </c>
      <c r="M33" s="8"/>
      <c r="N33" s="8"/>
      <c r="O33" s="16">
        <f t="shared" ref="O33:O39" si="11">G33+L33+M33+N33</f>
        <v>90.55</v>
      </c>
      <c r="P33" s="42" t="s">
        <v>172</v>
      </c>
      <c r="Q33" s="37"/>
    </row>
    <row r="34" spans="1:17" ht="15" customHeight="1" x14ac:dyDescent="0.25">
      <c r="A34" s="12">
        <v>22</v>
      </c>
      <c r="B34" s="12" t="s">
        <v>138</v>
      </c>
      <c r="C34" s="12" t="s">
        <v>194</v>
      </c>
      <c r="D34" s="12">
        <v>4</v>
      </c>
      <c r="E34" s="12">
        <v>3.32</v>
      </c>
      <c r="F34" s="53">
        <v>84.13</v>
      </c>
      <c r="G34" s="9">
        <f t="shared" si="8"/>
        <v>42.064999999999998</v>
      </c>
      <c r="H34" s="8">
        <v>77</v>
      </c>
      <c r="I34" s="10">
        <f>(90+74)/2</f>
        <v>82</v>
      </c>
      <c r="J34" s="11">
        <v>96</v>
      </c>
      <c r="K34" s="8">
        <f t="shared" si="9"/>
        <v>96</v>
      </c>
      <c r="L34" s="9">
        <f t="shared" si="10"/>
        <v>48</v>
      </c>
      <c r="M34" s="8"/>
      <c r="N34" s="8"/>
      <c r="O34" s="16">
        <f t="shared" si="11"/>
        <v>90.064999999999998</v>
      </c>
      <c r="P34" s="42" t="s">
        <v>172</v>
      </c>
      <c r="Q34" s="37"/>
    </row>
    <row r="35" spans="1:17" ht="15" customHeight="1" x14ac:dyDescent="0.25">
      <c r="A35" s="12">
        <v>23</v>
      </c>
      <c r="B35" s="12" t="s">
        <v>65</v>
      </c>
      <c r="C35" s="12" t="s">
        <v>194</v>
      </c>
      <c r="D35" s="12">
        <v>4</v>
      </c>
      <c r="E35" s="12">
        <v>3.05</v>
      </c>
      <c r="F35" s="53">
        <v>77.83</v>
      </c>
      <c r="G35" s="9">
        <f t="shared" si="8"/>
        <v>38.914999999999999</v>
      </c>
      <c r="H35" s="8">
        <v>72</v>
      </c>
      <c r="I35" s="11">
        <f>(63+70)/2</f>
        <v>66.5</v>
      </c>
      <c r="J35" s="11">
        <v>96</v>
      </c>
      <c r="K35" s="8">
        <f t="shared" si="9"/>
        <v>96</v>
      </c>
      <c r="L35" s="9">
        <f t="shared" si="10"/>
        <v>48</v>
      </c>
      <c r="M35" s="8"/>
      <c r="N35" s="8"/>
      <c r="O35" s="16">
        <f t="shared" si="11"/>
        <v>86.914999999999992</v>
      </c>
      <c r="P35" s="42" t="s">
        <v>172</v>
      </c>
      <c r="Q35" s="37"/>
    </row>
    <row r="36" spans="1:17" ht="15" customHeight="1" x14ac:dyDescent="0.25">
      <c r="A36" s="12">
        <v>24</v>
      </c>
      <c r="B36" s="12" t="s">
        <v>33</v>
      </c>
      <c r="C36" s="12" t="s">
        <v>194</v>
      </c>
      <c r="D36" s="12">
        <v>2</v>
      </c>
      <c r="E36" s="48">
        <v>3.2</v>
      </c>
      <c r="F36" s="53">
        <v>81.33</v>
      </c>
      <c r="G36" s="9">
        <f t="shared" si="8"/>
        <v>40.664999999999999</v>
      </c>
      <c r="H36" s="8">
        <v>72.5</v>
      </c>
      <c r="I36" s="11">
        <f>(80+85)/2</f>
        <v>82.5</v>
      </c>
      <c r="J36" s="11">
        <v>92</v>
      </c>
      <c r="K36" s="8">
        <f t="shared" si="9"/>
        <v>92</v>
      </c>
      <c r="L36" s="9">
        <f t="shared" si="10"/>
        <v>46</v>
      </c>
      <c r="M36" s="8"/>
      <c r="N36" s="8"/>
      <c r="O36" s="16">
        <f t="shared" si="11"/>
        <v>86.664999999999992</v>
      </c>
      <c r="P36" s="42" t="s">
        <v>172</v>
      </c>
      <c r="Q36" s="37"/>
    </row>
    <row r="37" spans="1:17" ht="15" customHeight="1" x14ac:dyDescent="0.25">
      <c r="A37" s="12">
        <v>25</v>
      </c>
      <c r="B37" s="12" t="s">
        <v>60</v>
      </c>
      <c r="C37" s="12" t="s">
        <v>194</v>
      </c>
      <c r="D37" s="12">
        <v>3</v>
      </c>
      <c r="E37" s="12">
        <v>3.11</v>
      </c>
      <c r="F37" s="53">
        <v>79.23</v>
      </c>
      <c r="G37" s="9">
        <f t="shared" si="8"/>
        <v>39.615000000000002</v>
      </c>
      <c r="H37" s="8">
        <v>87</v>
      </c>
      <c r="I37" s="10">
        <f>(87+71)/2</f>
        <v>79</v>
      </c>
      <c r="J37" s="11">
        <v>92</v>
      </c>
      <c r="K37" s="8">
        <f t="shared" si="9"/>
        <v>92</v>
      </c>
      <c r="L37" s="9">
        <f t="shared" si="10"/>
        <v>46</v>
      </c>
      <c r="M37" s="8"/>
      <c r="N37" s="8"/>
      <c r="O37" s="16">
        <f t="shared" si="11"/>
        <v>85.615000000000009</v>
      </c>
      <c r="P37" s="42" t="s">
        <v>172</v>
      </c>
      <c r="Q37" s="37"/>
    </row>
    <row r="38" spans="1:17" ht="15" customHeight="1" x14ac:dyDescent="0.25">
      <c r="A38" s="12">
        <v>26</v>
      </c>
      <c r="B38" s="12" t="s">
        <v>32</v>
      </c>
      <c r="C38" s="12" t="s">
        <v>194</v>
      </c>
      <c r="D38" s="12">
        <v>2</v>
      </c>
      <c r="E38" s="12">
        <v>2.48</v>
      </c>
      <c r="F38" s="53">
        <v>64.53</v>
      </c>
      <c r="G38" s="9">
        <f t="shared" si="8"/>
        <v>32.265000000000001</v>
      </c>
      <c r="H38" s="8">
        <v>75.5</v>
      </c>
      <c r="I38" s="11">
        <f>(60+66)/2</f>
        <v>63</v>
      </c>
      <c r="J38" s="11">
        <v>100</v>
      </c>
      <c r="K38" s="8">
        <f t="shared" si="9"/>
        <v>100</v>
      </c>
      <c r="L38" s="9">
        <f t="shared" si="10"/>
        <v>50</v>
      </c>
      <c r="M38" s="8"/>
      <c r="N38" s="8"/>
      <c r="O38" s="16">
        <f t="shared" si="11"/>
        <v>82.265000000000001</v>
      </c>
      <c r="P38" s="42" t="s">
        <v>172</v>
      </c>
      <c r="Q38" s="37"/>
    </row>
    <row r="39" spans="1:17" ht="15" customHeight="1" x14ac:dyDescent="0.25">
      <c r="A39" s="12">
        <v>27</v>
      </c>
      <c r="B39" s="12" t="s">
        <v>31</v>
      </c>
      <c r="C39" s="12" t="s">
        <v>194</v>
      </c>
      <c r="D39" s="12">
        <v>3</v>
      </c>
      <c r="E39" s="12">
        <v>3.37</v>
      </c>
      <c r="F39" s="53">
        <v>85.3</v>
      </c>
      <c r="G39" s="9">
        <f t="shared" si="8"/>
        <v>42.65</v>
      </c>
      <c r="H39" s="8">
        <v>80.5</v>
      </c>
      <c r="I39" s="11">
        <f>(80.5+79)/2</f>
        <v>79.75</v>
      </c>
      <c r="J39" s="11">
        <v>88</v>
      </c>
      <c r="K39" s="8">
        <f t="shared" si="9"/>
        <v>88</v>
      </c>
      <c r="L39" s="9">
        <f t="shared" si="10"/>
        <v>44</v>
      </c>
      <c r="M39" s="49">
        <v>-10</v>
      </c>
      <c r="N39" s="8"/>
      <c r="O39" s="16">
        <f t="shared" si="11"/>
        <v>76.650000000000006</v>
      </c>
      <c r="P39" s="42" t="s">
        <v>172</v>
      </c>
      <c r="Q39" s="37"/>
    </row>
    <row r="40" spans="1:17" ht="15" customHeight="1" x14ac:dyDescent="0.25">
      <c r="A40" s="19"/>
      <c r="B40" s="19"/>
      <c r="C40" s="19"/>
      <c r="D40" s="19"/>
      <c r="E40" s="19"/>
      <c r="F40" s="54"/>
      <c r="G40" s="20"/>
      <c r="H40" s="20"/>
      <c r="I40" s="19"/>
      <c r="J40" s="25"/>
      <c r="K40" s="20"/>
      <c r="L40" s="20"/>
      <c r="M40" s="20"/>
      <c r="N40" s="20"/>
      <c r="O40" s="20"/>
      <c r="P40" s="26"/>
      <c r="Q40" s="37"/>
    </row>
    <row r="41" spans="1:17" x14ac:dyDescent="0.25">
      <c r="A41" s="12">
        <v>28</v>
      </c>
      <c r="B41" s="12" t="s">
        <v>137</v>
      </c>
      <c r="C41" s="12" t="s">
        <v>7</v>
      </c>
      <c r="D41" s="12">
        <v>4</v>
      </c>
      <c r="E41" s="12">
        <v>3.76</v>
      </c>
      <c r="F41" s="53">
        <v>94.4</v>
      </c>
      <c r="G41" s="9">
        <f>F41/2</f>
        <v>47.2</v>
      </c>
      <c r="H41" s="8"/>
      <c r="I41" s="11">
        <v>90</v>
      </c>
      <c r="J41" s="11">
        <v>64</v>
      </c>
      <c r="K41" s="8">
        <f>MAX(H41:J41)</f>
        <v>90</v>
      </c>
      <c r="L41" s="9">
        <f>K41/2</f>
        <v>45</v>
      </c>
      <c r="M41" s="8"/>
      <c r="N41" s="8"/>
      <c r="O41" s="16">
        <f>G41+L41+M41+N41</f>
        <v>92.2</v>
      </c>
      <c r="P41" s="42" t="s">
        <v>173</v>
      </c>
      <c r="Q41" s="37"/>
    </row>
    <row r="42" spans="1:17" x14ac:dyDescent="0.25">
      <c r="A42" s="12">
        <v>30</v>
      </c>
      <c r="B42" s="12" t="s">
        <v>136</v>
      </c>
      <c r="C42" s="12" t="s">
        <v>7</v>
      </c>
      <c r="D42" s="12">
        <v>3</v>
      </c>
      <c r="E42" s="12">
        <v>3.58</v>
      </c>
      <c r="F42" s="53">
        <v>90.2</v>
      </c>
      <c r="G42" s="9">
        <f>F42/2</f>
        <v>45.1</v>
      </c>
      <c r="H42" s="8"/>
      <c r="I42" s="11">
        <v>94</v>
      </c>
      <c r="J42" s="11">
        <v>60</v>
      </c>
      <c r="K42" s="8">
        <f>MAX(H42:J42)</f>
        <v>94</v>
      </c>
      <c r="L42" s="9">
        <f>K42/2</f>
        <v>47</v>
      </c>
      <c r="M42" s="8"/>
      <c r="N42" s="8"/>
      <c r="O42" s="16">
        <f>G42+L42+M42+N42</f>
        <v>92.1</v>
      </c>
      <c r="P42" s="42" t="s">
        <v>172</v>
      </c>
      <c r="Q42" s="37"/>
    </row>
    <row r="43" spans="1:17" x14ac:dyDescent="0.25">
      <c r="A43" s="12">
        <v>29</v>
      </c>
      <c r="B43" s="12" t="s">
        <v>134</v>
      </c>
      <c r="C43" s="12" t="s">
        <v>7</v>
      </c>
      <c r="D43" s="12">
        <v>3</v>
      </c>
      <c r="E43" s="12">
        <v>3.73</v>
      </c>
      <c r="F43" s="53">
        <v>93.7</v>
      </c>
      <c r="G43" s="9">
        <f>F43/2</f>
        <v>46.85</v>
      </c>
      <c r="H43" s="8"/>
      <c r="I43" s="11">
        <v>80</v>
      </c>
      <c r="J43" s="11">
        <v>88</v>
      </c>
      <c r="K43" s="8">
        <f>MAX(H43:J43)</f>
        <v>88</v>
      </c>
      <c r="L43" s="9">
        <f>K43/2</f>
        <v>44</v>
      </c>
      <c r="M43" s="8"/>
      <c r="N43" s="8"/>
      <c r="O43" s="16">
        <f>G43+L43+M43+N43</f>
        <v>90.85</v>
      </c>
      <c r="P43" s="42" t="s">
        <v>172</v>
      </c>
      <c r="Q43" s="37"/>
    </row>
    <row r="44" spans="1:17" x14ac:dyDescent="0.25">
      <c r="A44" s="12">
        <v>31</v>
      </c>
      <c r="B44" s="12" t="s">
        <v>135</v>
      </c>
      <c r="C44" s="12" t="s">
        <v>7</v>
      </c>
      <c r="D44" s="12">
        <v>3</v>
      </c>
      <c r="E44" s="12">
        <v>3.5</v>
      </c>
      <c r="F44" s="53">
        <v>88.33</v>
      </c>
      <c r="G44" s="9">
        <f>F44/2</f>
        <v>44.164999999999999</v>
      </c>
      <c r="H44" s="8"/>
      <c r="I44" s="11">
        <v>90</v>
      </c>
      <c r="J44" s="11">
        <v>60</v>
      </c>
      <c r="K44" s="8">
        <f>MAX(H44:J44)</f>
        <v>90</v>
      </c>
      <c r="L44" s="9">
        <f>K44/2</f>
        <v>45</v>
      </c>
      <c r="M44" s="8"/>
      <c r="N44" s="8"/>
      <c r="O44" s="16">
        <f>G44+L44+M44+N44</f>
        <v>89.164999999999992</v>
      </c>
      <c r="P44" s="42" t="s">
        <v>172</v>
      </c>
      <c r="Q44" s="37"/>
    </row>
    <row r="45" spans="1:17" x14ac:dyDescent="0.25">
      <c r="A45" s="12">
        <v>32</v>
      </c>
      <c r="B45" s="12" t="s">
        <v>133</v>
      </c>
      <c r="C45" s="12" t="s">
        <v>7</v>
      </c>
      <c r="D45" s="12">
        <v>3</v>
      </c>
      <c r="E45" s="12">
        <v>3.21</v>
      </c>
      <c r="F45" s="53">
        <v>81.56</v>
      </c>
      <c r="G45" s="9">
        <f>F45/2</f>
        <v>40.78</v>
      </c>
      <c r="H45" s="8"/>
      <c r="I45" s="11"/>
      <c r="J45" s="11">
        <v>56</v>
      </c>
      <c r="K45" s="8">
        <f>MAX(H45:J45)</f>
        <v>56</v>
      </c>
      <c r="L45" s="9">
        <f>K45/2</f>
        <v>28</v>
      </c>
      <c r="M45" s="8"/>
      <c r="N45" s="8"/>
      <c r="O45" s="16">
        <f>G45+L45+M45+N45</f>
        <v>68.78</v>
      </c>
      <c r="P45" s="42" t="s">
        <v>172</v>
      </c>
      <c r="Q45" s="37"/>
    </row>
    <row r="46" spans="1:17" x14ac:dyDescent="0.25">
      <c r="A46" s="19"/>
      <c r="B46" s="19"/>
      <c r="C46" s="19"/>
      <c r="D46" s="19"/>
      <c r="E46" s="19"/>
      <c r="F46" s="54"/>
      <c r="G46" s="20"/>
      <c r="H46" s="20"/>
      <c r="I46" s="19"/>
      <c r="J46" s="24"/>
      <c r="K46" s="20"/>
      <c r="L46" s="20"/>
      <c r="M46" s="20"/>
      <c r="N46" s="20"/>
      <c r="O46" s="20"/>
      <c r="P46" s="34"/>
      <c r="Q46" s="37"/>
    </row>
    <row r="47" spans="1:17" x14ac:dyDescent="0.25">
      <c r="A47" s="12">
        <v>33</v>
      </c>
      <c r="B47" s="12" t="s">
        <v>132</v>
      </c>
      <c r="C47" s="12" t="s">
        <v>14</v>
      </c>
      <c r="D47" s="12">
        <v>2</v>
      </c>
      <c r="E47" s="12">
        <v>3.08</v>
      </c>
      <c r="F47" s="53">
        <v>78.53</v>
      </c>
      <c r="G47" s="9">
        <f t="shared" si="4"/>
        <v>39.265000000000001</v>
      </c>
      <c r="H47" s="8">
        <v>69.875</v>
      </c>
      <c r="I47" s="10">
        <f>(72+69)/2</f>
        <v>70.5</v>
      </c>
      <c r="J47" s="11">
        <v>96</v>
      </c>
      <c r="K47" s="8">
        <f t="shared" ref="K47:K61" si="12">MAX(H47:J47)</f>
        <v>96</v>
      </c>
      <c r="L47" s="9">
        <f>K47/2</f>
        <v>48</v>
      </c>
      <c r="M47" s="8"/>
      <c r="N47" s="8"/>
      <c r="O47" s="16">
        <f>G47+L47+M47+N47</f>
        <v>87.265000000000001</v>
      </c>
      <c r="P47" s="42" t="s">
        <v>173</v>
      </c>
      <c r="Q47" s="37"/>
    </row>
    <row r="48" spans="1:17" ht="13.5" customHeight="1" x14ac:dyDescent="0.25">
      <c r="A48" s="19"/>
      <c r="B48" s="27"/>
      <c r="C48" s="19"/>
      <c r="D48" s="27"/>
      <c r="E48" s="27"/>
      <c r="F48" s="55"/>
      <c r="G48" s="20"/>
      <c r="H48" s="29"/>
      <c r="I48" s="27"/>
      <c r="J48" s="27"/>
      <c r="K48" s="28"/>
      <c r="L48" s="20"/>
      <c r="M48" s="28"/>
      <c r="N48" s="28"/>
      <c r="O48" s="20"/>
      <c r="P48" s="46"/>
      <c r="Q48" s="37"/>
    </row>
    <row r="49" spans="1:17" ht="36" customHeight="1" x14ac:dyDescent="0.25">
      <c r="A49" s="12">
        <v>34</v>
      </c>
      <c r="B49" s="12" t="s">
        <v>64</v>
      </c>
      <c r="C49" s="12" t="s">
        <v>162</v>
      </c>
      <c r="D49" s="12">
        <v>2</v>
      </c>
      <c r="E49" s="12">
        <v>3.34</v>
      </c>
      <c r="F49" s="53">
        <v>84.6</v>
      </c>
      <c r="G49" s="9">
        <f t="shared" ref="G49:G55" si="13">F49/2</f>
        <v>42.3</v>
      </c>
      <c r="H49" s="8"/>
      <c r="I49" s="10"/>
      <c r="J49" s="11">
        <v>48</v>
      </c>
      <c r="K49" s="8">
        <f t="shared" ref="K49:K55" si="14">MAX(H49:J49)</f>
        <v>48</v>
      </c>
      <c r="L49" s="9">
        <f t="shared" ref="L49:L55" si="15">K49/2</f>
        <v>24</v>
      </c>
      <c r="M49" s="8"/>
      <c r="N49" s="8"/>
      <c r="O49" s="16">
        <f t="shared" ref="O49:O55" si="16">G49+L49+M49+N49</f>
        <v>66.3</v>
      </c>
      <c r="P49" s="42" t="s">
        <v>186</v>
      </c>
      <c r="Q49" s="37"/>
    </row>
    <row r="50" spans="1:17" ht="36" customHeight="1" x14ac:dyDescent="0.25">
      <c r="A50" s="12">
        <v>35</v>
      </c>
      <c r="B50" s="12" t="s">
        <v>61</v>
      </c>
      <c r="C50" s="12" t="s">
        <v>162</v>
      </c>
      <c r="D50" s="12">
        <v>3</v>
      </c>
      <c r="E50" s="12">
        <v>3.66</v>
      </c>
      <c r="F50" s="53">
        <v>92.06</v>
      </c>
      <c r="G50" s="9">
        <f t="shared" si="13"/>
        <v>46.03</v>
      </c>
      <c r="H50" s="8"/>
      <c r="I50" s="4"/>
      <c r="J50" s="11">
        <v>40</v>
      </c>
      <c r="K50" s="8">
        <f t="shared" si="14"/>
        <v>40</v>
      </c>
      <c r="L50" s="9">
        <f t="shared" si="15"/>
        <v>20</v>
      </c>
      <c r="M50" s="8"/>
      <c r="N50" s="8"/>
      <c r="O50" s="16">
        <f t="shared" si="16"/>
        <v>66.03</v>
      </c>
      <c r="P50" s="42" t="s">
        <v>186</v>
      </c>
      <c r="Q50" s="37"/>
    </row>
    <row r="51" spans="1:17" ht="36" customHeight="1" x14ac:dyDescent="0.25">
      <c r="A51" s="12">
        <v>36</v>
      </c>
      <c r="B51" s="12" t="s">
        <v>63</v>
      </c>
      <c r="C51" s="12" t="s">
        <v>162</v>
      </c>
      <c r="D51" s="12">
        <v>2</v>
      </c>
      <c r="E51" s="12">
        <v>2.68</v>
      </c>
      <c r="F51" s="53">
        <v>69.2</v>
      </c>
      <c r="G51" s="9">
        <f t="shared" si="13"/>
        <v>34.6</v>
      </c>
      <c r="H51" s="11"/>
      <c r="I51" s="11"/>
      <c r="J51" s="21">
        <v>48</v>
      </c>
      <c r="K51" s="8">
        <f t="shared" si="14"/>
        <v>48</v>
      </c>
      <c r="L51" s="9">
        <f t="shared" si="15"/>
        <v>24</v>
      </c>
      <c r="M51" s="8"/>
      <c r="N51" s="8"/>
      <c r="O51" s="16">
        <f t="shared" si="16"/>
        <v>58.6</v>
      </c>
      <c r="P51" s="42" t="s">
        <v>186</v>
      </c>
      <c r="Q51" s="37"/>
    </row>
    <row r="52" spans="1:17" ht="36" customHeight="1" x14ac:dyDescent="0.25">
      <c r="A52" s="12">
        <v>37</v>
      </c>
      <c r="B52" s="12" t="s">
        <v>62</v>
      </c>
      <c r="C52" s="12" t="s">
        <v>162</v>
      </c>
      <c r="D52" s="12">
        <v>2</v>
      </c>
      <c r="E52" s="12">
        <v>2.5299999999999998</v>
      </c>
      <c r="F52" s="53">
        <v>65.7</v>
      </c>
      <c r="G52" s="9">
        <f t="shared" si="13"/>
        <v>32.85</v>
      </c>
      <c r="H52" s="8"/>
      <c r="I52" s="4"/>
      <c r="J52" s="11">
        <v>44</v>
      </c>
      <c r="K52" s="8">
        <f t="shared" si="14"/>
        <v>44</v>
      </c>
      <c r="L52" s="9">
        <f t="shared" si="15"/>
        <v>22</v>
      </c>
      <c r="M52" s="8"/>
      <c r="N52" s="8"/>
      <c r="O52" s="16">
        <f t="shared" si="16"/>
        <v>54.85</v>
      </c>
      <c r="P52" s="42" t="s">
        <v>186</v>
      </c>
      <c r="Q52" s="37"/>
    </row>
    <row r="53" spans="1:17" ht="36" customHeight="1" x14ac:dyDescent="0.25">
      <c r="A53" s="12">
        <v>38</v>
      </c>
      <c r="B53" s="12" t="s">
        <v>141</v>
      </c>
      <c r="C53" s="12" t="s">
        <v>162</v>
      </c>
      <c r="D53" s="12">
        <v>4</v>
      </c>
      <c r="E53" s="12">
        <v>2.94</v>
      </c>
      <c r="F53" s="53">
        <v>75.260000000000005</v>
      </c>
      <c r="G53" s="9">
        <f t="shared" si="13"/>
        <v>37.630000000000003</v>
      </c>
      <c r="H53" s="11"/>
      <c r="I53" s="11"/>
      <c r="J53" s="21"/>
      <c r="K53" s="8">
        <f t="shared" si="14"/>
        <v>0</v>
      </c>
      <c r="L53" s="9">
        <f t="shared" si="15"/>
        <v>0</v>
      </c>
      <c r="M53" s="8"/>
      <c r="N53" s="49">
        <v>10</v>
      </c>
      <c r="O53" s="16">
        <f t="shared" si="16"/>
        <v>47.63</v>
      </c>
      <c r="P53" s="42" t="s">
        <v>187</v>
      </c>
      <c r="Q53" s="37"/>
    </row>
    <row r="54" spans="1:17" ht="36" customHeight="1" x14ac:dyDescent="0.25">
      <c r="A54" s="12">
        <v>39</v>
      </c>
      <c r="B54" s="12" t="s">
        <v>140</v>
      </c>
      <c r="C54" s="12" t="s">
        <v>162</v>
      </c>
      <c r="D54" s="12">
        <v>4</v>
      </c>
      <c r="E54" s="12">
        <v>3.07</v>
      </c>
      <c r="F54" s="53">
        <v>78.3</v>
      </c>
      <c r="G54" s="9">
        <f t="shared" si="13"/>
        <v>39.15</v>
      </c>
      <c r="H54" s="11"/>
      <c r="I54" s="11"/>
      <c r="J54" s="21"/>
      <c r="K54" s="8">
        <f t="shared" si="14"/>
        <v>0</v>
      </c>
      <c r="L54" s="9">
        <f t="shared" si="15"/>
        <v>0</v>
      </c>
      <c r="M54" s="8"/>
      <c r="N54" s="8"/>
      <c r="O54" s="16">
        <f t="shared" si="16"/>
        <v>39.15</v>
      </c>
      <c r="P54" s="42" t="s">
        <v>187</v>
      </c>
      <c r="Q54" s="37"/>
    </row>
    <row r="55" spans="1:17" ht="36" customHeight="1" x14ac:dyDescent="0.25">
      <c r="A55" s="12">
        <v>40</v>
      </c>
      <c r="B55" s="12" t="s">
        <v>66</v>
      </c>
      <c r="C55" s="12" t="s">
        <v>162</v>
      </c>
      <c r="D55" s="12">
        <v>4</v>
      </c>
      <c r="E55" s="12">
        <v>2.72</v>
      </c>
      <c r="F55" s="53">
        <v>70.13</v>
      </c>
      <c r="G55" s="9">
        <f t="shared" si="13"/>
        <v>35.064999999999998</v>
      </c>
      <c r="H55" s="11"/>
      <c r="I55" s="11"/>
      <c r="J55" s="21"/>
      <c r="K55" s="8">
        <f t="shared" si="14"/>
        <v>0</v>
      </c>
      <c r="L55" s="9">
        <f t="shared" si="15"/>
        <v>0</v>
      </c>
      <c r="M55" s="8"/>
      <c r="N55" s="8"/>
      <c r="O55" s="16">
        <f t="shared" si="16"/>
        <v>35.064999999999998</v>
      </c>
      <c r="P55" s="42" t="s">
        <v>187</v>
      </c>
      <c r="Q55" s="37"/>
    </row>
    <row r="56" spans="1:17" s="30" customFormat="1" ht="9" customHeight="1" x14ac:dyDescent="0.25">
      <c r="A56" s="19"/>
      <c r="B56" s="19"/>
      <c r="C56" s="19"/>
      <c r="D56" s="19"/>
      <c r="E56" s="19"/>
      <c r="F56" s="54"/>
      <c r="G56" s="20"/>
      <c r="H56" s="20"/>
      <c r="I56" s="24"/>
      <c r="J56" s="19"/>
      <c r="K56" s="20"/>
      <c r="L56" s="20"/>
      <c r="M56" s="20"/>
      <c r="N56" s="20"/>
      <c r="O56" s="20"/>
      <c r="P56" s="60"/>
      <c r="Q56" s="39"/>
    </row>
    <row r="57" spans="1:17" ht="36" customHeight="1" x14ac:dyDescent="0.25">
      <c r="A57" s="12">
        <v>41</v>
      </c>
      <c r="B57" s="12" t="s">
        <v>29</v>
      </c>
      <c r="C57" s="12" t="s">
        <v>195</v>
      </c>
      <c r="D57" s="12">
        <v>3</v>
      </c>
      <c r="E57" s="12">
        <v>3.26</v>
      </c>
      <c r="F57" s="53">
        <v>82.73</v>
      </c>
      <c r="G57" s="9">
        <f t="shared" si="4"/>
        <v>41.365000000000002</v>
      </c>
      <c r="H57" s="8"/>
      <c r="I57" s="11"/>
      <c r="J57" s="11">
        <v>56</v>
      </c>
      <c r="K57" s="8">
        <f t="shared" si="12"/>
        <v>56</v>
      </c>
      <c r="L57" s="9">
        <f t="shared" ref="L57:L58" si="17">K57/2</f>
        <v>28</v>
      </c>
      <c r="M57" s="8"/>
      <c r="N57" s="8"/>
      <c r="O57" s="16">
        <f t="shared" ref="O57:O58" si="18">G57+L57+M57+N57</f>
        <v>69.365000000000009</v>
      </c>
      <c r="P57" s="42" t="s">
        <v>186</v>
      </c>
      <c r="Q57" s="37"/>
    </row>
    <row r="58" spans="1:17" ht="36" customHeight="1" x14ac:dyDescent="0.25">
      <c r="A58" s="12">
        <v>42</v>
      </c>
      <c r="B58" s="12" t="s">
        <v>30</v>
      </c>
      <c r="C58" s="12" t="s">
        <v>195</v>
      </c>
      <c r="D58" s="12">
        <v>3</v>
      </c>
      <c r="E58" s="12">
        <v>3.14</v>
      </c>
      <c r="F58" s="53">
        <v>79.930000000000007</v>
      </c>
      <c r="G58" s="9">
        <f t="shared" si="4"/>
        <v>39.965000000000003</v>
      </c>
      <c r="H58" s="8"/>
      <c r="I58" s="11"/>
      <c r="J58" s="11">
        <v>40</v>
      </c>
      <c r="K58" s="8">
        <f t="shared" si="12"/>
        <v>40</v>
      </c>
      <c r="L58" s="9">
        <f t="shared" si="17"/>
        <v>20</v>
      </c>
      <c r="M58" s="8"/>
      <c r="N58" s="8"/>
      <c r="O58" s="16">
        <f t="shared" si="18"/>
        <v>59.965000000000003</v>
      </c>
      <c r="P58" s="42" t="s">
        <v>186</v>
      </c>
      <c r="Q58" s="37"/>
    </row>
    <row r="59" spans="1:17" x14ac:dyDescent="0.25">
      <c r="A59" s="52"/>
      <c r="B59" s="52"/>
      <c r="C59" s="52"/>
      <c r="D59" s="52"/>
      <c r="E59" s="52"/>
      <c r="F59" s="56"/>
      <c r="G59" s="52"/>
      <c r="H59" s="52"/>
      <c r="I59" s="52"/>
      <c r="J59" s="52"/>
      <c r="K59" s="52"/>
      <c r="L59" s="52"/>
      <c r="M59" s="52"/>
      <c r="N59" s="52"/>
      <c r="O59" s="52"/>
      <c r="P59" s="61"/>
      <c r="Q59" s="37"/>
    </row>
    <row r="60" spans="1:17" ht="36" x14ac:dyDescent="0.25">
      <c r="A60" s="12">
        <v>43</v>
      </c>
      <c r="B60" s="12" t="s">
        <v>130</v>
      </c>
      <c r="C60" s="12" t="s">
        <v>189</v>
      </c>
      <c r="D60" s="12">
        <v>3</v>
      </c>
      <c r="E60" s="12">
        <v>2.6</v>
      </c>
      <c r="F60" s="53">
        <v>67.33</v>
      </c>
      <c r="G60" s="9">
        <f t="shared" si="4"/>
        <v>33.664999999999999</v>
      </c>
      <c r="H60" s="8"/>
      <c r="I60" s="11"/>
      <c r="J60" s="11">
        <v>36</v>
      </c>
      <c r="K60" s="8">
        <f t="shared" si="12"/>
        <v>36</v>
      </c>
      <c r="L60" s="9">
        <f t="shared" ref="L60:L61" si="19">K60/2</f>
        <v>18</v>
      </c>
      <c r="M60" s="8"/>
      <c r="N60" s="8"/>
      <c r="O60" s="16">
        <f t="shared" ref="O60:O61" si="20">G60+L60+M60+N60</f>
        <v>51.664999999999999</v>
      </c>
      <c r="P60" s="42" t="s">
        <v>186</v>
      </c>
      <c r="Q60" s="37"/>
    </row>
    <row r="61" spans="1:17" ht="36" x14ac:dyDescent="0.25">
      <c r="A61" s="12">
        <v>44</v>
      </c>
      <c r="B61" s="12" t="s">
        <v>131</v>
      </c>
      <c r="C61" s="12" t="s">
        <v>189</v>
      </c>
      <c r="D61" s="12">
        <v>3</v>
      </c>
      <c r="E61" s="12">
        <v>3.05</v>
      </c>
      <c r="F61" s="53">
        <v>77.83</v>
      </c>
      <c r="G61" s="9">
        <f t="shared" si="4"/>
        <v>38.914999999999999</v>
      </c>
      <c r="H61" s="8"/>
      <c r="I61" s="11"/>
      <c r="J61" s="11">
        <v>24</v>
      </c>
      <c r="K61" s="8">
        <f t="shared" si="12"/>
        <v>24</v>
      </c>
      <c r="L61" s="9">
        <f t="shared" si="19"/>
        <v>12</v>
      </c>
      <c r="M61" s="8"/>
      <c r="N61" s="8"/>
      <c r="O61" s="16">
        <f t="shared" si="20"/>
        <v>50.914999999999999</v>
      </c>
      <c r="P61" s="42" t="s">
        <v>186</v>
      </c>
      <c r="Q61" s="37"/>
    </row>
    <row r="62" spans="1:17" ht="24.95" customHeight="1" x14ac:dyDescent="0.25">
      <c r="A62" s="65" t="s">
        <v>177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18"/>
    </row>
    <row r="63" spans="1:17" ht="15" customHeight="1" x14ac:dyDescent="0.25">
      <c r="A63" s="6">
        <v>45</v>
      </c>
      <c r="B63" s="6" t="s">
        <v>20</v>
      </c>
      <c r="C63" s="6" t="s">
        <v>165</v>
      </c>
      <c r="D63" s="6">
        <v>2</v>
      </c>
      <c r="E63" s="6">
        <v>3.57</v>
      </c>
      <c r="F63" s="53">
        <v>89.96</v>
      </c>
      <c r="G63" s="9">
        <f t="shared" ref="G63:G73" si="21">F63/2</f>
        <v>44.98</v>
      </c>
      <c r="H63" s="8">
        <v>80</v>
      </c>
      <c r="I63" s="11">
        <f>(80+84)/2</f>
        <v>82</v>
      </c>
      <c r="J63" s="11"/>
      <c r="K63" s="8">
        <f t="shared" ref="K63:K73" si="22">MAX(H63:J63)</f>
        <v>82</v>
      </c>
      <c r="L63" s="9">
        <f t="shared" ref="L63:L73" si="23">K63/2</f>
        <v>41</v>
      </c>
      <c r="M63" s="8"/>
      <c r="N63" s="8"/>
      <c r="O63" s="16">
        <f t="shared" ref="O63:O73" si="24">G63+L63+M63+N63</f>
        <v>85.97999999999999</v>
      </c>
      <c r="P63" s="45" t="s">
        <v>172</v>
      </c>
      <c r="Q63" s="37"/>
    </row>
    <row r="64" spans="1:17" ht="15" customHeight="1" x14ac:dyDescent="0.25">
      <c r="A64" s="6">
        <v>46</v>
      </c>
      <c r="B64" s="6" t="s">
        <v>111</v>
      </c>
      <c r="C64" s="6" t="s">
        <v>165</v>
      </c>
      <c r="D64" s="6">
        <v>3</v>
      </c>
      <c r="E64" s="6">
        <v>3.28</v>
      </c>
      <c r="F64" s="53">
        <v>83.2</v>
      </c>
      <c r="G64" s="9">
        <f t="shared" si="21"/>
        <v>41.6</v>
      </c>
      <c r="H64" s="8">
        <v>71</v>
      </c>
      <c r="I64" s="10">
        <f>(79+71)/2</f>
        <v>75</v>
      </c>
      <c r="J64" s="11">
        <v>88</v>
      </c>
      <c r="K64" s="8">
        <f t="shared" si="22"/>
        <v>88</v>
      </c>
      <c r="L64" s="9">
        <f t="shared" si="23"/>
        <v>44</v>
      </c>
      <c r="M64" s="8"/>
      <c r="N64" s="8"/>
      <c r="O64" s="16">
        <f t="shared" si="24"/>
        <v>85.6</v>
      </c>
      <c r="P64" s="45" t="s">
        <v>172</v>
      </c>
      <c r="Q64" s="37"/>
    </row>
    <row r="65" spans="1:17" ht="15" customHeight="1" x14ac:dyDescent="0.25">
      <c r="A65" s="6">
        <v>47</v>
      </c>
      <c r="B65" s="6" t="s">
        <v>22</v>
      </c>
      <c r="C65" s="6" t="s">
        <v>165</v>
      </c>
      <c r="D65" s="6">
        <v>3</v>
      </c>
      <c r="E65" s="6">
        <v>3.23</v>
      </c>
      <c r="F65" s="53">
        <v>82.03</v>
      </c>
      <c r="G65" s="9">
        <f t="shared" si="21"/>
        <v>41.015000000000001</v>
      </c>
      <c r="H65" s="8">
        <v>73.510000000000005</v>
      </c>
      <c r="I65" s="11">
        <f>(84+80)/2</f>
        <v>82</v>
      </c>
      <c r="J65" s="11">
        <v>96</v>
      </c>
      <c r="K65" s="8">
        <f t="shared" si="22"/>
        <v>96</v>
      </c>
      <c r="L65" s="9">
        <f t="shared" si="23"/>
        <v>48</v>
      </c>
      <c r="M65" s="49">
        <v>-5</v>
      </c>
      <c r="N65" s="8"/>
      <c r="O65" s="16">
        <f t="shared" si="24"/>
        <v>84.015000000000001</v>
      </c>
      <c r="P65" s="45" t="s">
        <v>172</v>
      </c>
      <c r="Q65" s="37"/>
    </row>
    <row r="66" spans="1:17" ht="15" customHeight="1" x14ac:dyDescent="0.25">
      <c r="A66" s="6">
        <v>48</v>
      </c>
      <c r="B66" s="6" t="s">
        <v>48</v>
      </c>
      <c r="C66" s="6" t="s">
        <v>165</v>
      </c>
      <c r="D66" s="6">
        <v>3</v>
      </c>
      <c r="E66" s="6">
        <v>3.31</v>
      </c>
      <c r="F66" s="53">
        <v>83.9</v>
      </c>
      <c r="G66" s="9">
        <f t="shared" si="21"/>
        <v>41.95</v>
      </c>
      <c r="H66" s="8">
        <v>72.25</v>
      </c>
      <c r="I66" s="10">
        <f>(84+70)/2</f>
        <v>77</v>
      </c>
      <c r="J66" s="11">
        <v>84</v>
      </c>
      <c r="K66" s="8">
        <f t="shared" si="22"/>
        <v>84</v>
      </c>
      <c r="L66" s="9">
        <f t="shared" si="23"/>
        <v>42</v>
      </c>
      <c r="M66" s="8"/>
      <c r="N66" s="8"/>
      <c r="O66" s="16">
        <f t="shared" si="24"/>
        <v>83.95</v>
      </c>
      <c r="P66" s="45" t="s">
        <v>172</v>
      </c>
      <c r="Q66" s="37"/>
    </row>
    <row r="67" spans="1:17" ht="15" customHeight="1" x14ac:dyDescent="0.25">
      <c r="A67" s="6">
        <v>49</v>
      </c>
      <c r="B67" s="6" t="s">
        <v>47</v>
      </c>
      <c r="C67" s="6" t="s">
        <v>165</v>
      </c>
      <c r="D67" s="6">
        <v>3</v>
      </c>
      <c r="E67" s="6">
        <v>2.81</v>
      </c>
      <c r="F67" s="53">
        <v>72.23</v>
      </c>
      <c r="G67" s="9">
        <f t="shared" si="21"/>
        <v>36.115000000000002</v>
      </c>
      <c r="H67" s="8">
        <v>69.5</v>
      </c>
      <c r="I67" s="49">
        <f>(78+60)/2</f>
        <v>69</v>
      </c>
      <c r="J67" s="11">
        <v>92</v>
      </c>
      <c r="K67" s="8">
        <f t="shared" si="22"/>
        <v>92</v>
      </c>
      <c r="L67" s="9">
        <f t="shared" si="23"/>
        <v>46</v>
      </c>
      <c r="M67" s="8"/>
      <c r="N67" s="8"/>
      <c r="O67" s="16">
        <f t="shared" si="24"/>
        <v>82.115000000000009</v>
      </c>
      <c r="P67" s="45" t="s">
        <v>172</v>
      </c>
      <c r="Q67" s="37"/>
    </row>
    <row r="68" spans="1:17" ht="15" customHeight="1" x14ac:dyDescent="0.25">
      <c r="A68" s="6">
        <v>50</v>
      </c>
      <c r="B68" s="6" t="s">
        <v>21</v>
      </c>
      <c r="C68" s="6" t="s">
        <v>165</v>
      </c>
      <c r="D68" s="6">
        <v>3</v>
      </c>
      <c r="E68" s="6">
        <v>3.04</v>
      </c>
      <c r="F68" s="53">
        <v>77.599999999999994</v>
      </c>
      <c r="G68" s="9">
        <f t="shared" si="21"/>
        <v>38.799999999999997</v>
      </c>
      <c r="H68" s="8">
        <v>74</v>
      </c>
      <c r="I68" s="10">
        <f>(81+81)/2</f>
        <v>81</v>
      </c>
      <c r="J68" s="11">
        <v>84</v>
      </c>
      <c r="K68" s="8">
        <f t="shared" si="22"/>
        <v>84</v>
      </c>
      <c r="L68" s="9">
        <f t="shared" si="23"/>
        <v>42</v>
      </c>
      <c r="M68" s="8"/>
      <c r="N68" s="8"/>
      <c r="O68" s="16">
        <f t="shared" si="24"/>
        <v>80.8</v>
      </c>
      <c r="P68" s="45" t="s">
        <v>172</v>
      </c>
      <c r="Q68" s="37"/>
    </row>
    <row r="69" spans="1:17" ht="15" customHeight="1" x14ac:dyDescent="0.25">
      <c r="A69" s="6">
        <v>51</v>
      </c>
      <c r="B69" s="6" t="s">
        <v>19</v>
      </c>
      <c r="C69" s="6" t="s">
        <v>165</v>
      </c>
      <c r="D69" s="6">
        <v>3</v>
      </c>
      <c r="E69" s="6">
        <v>2.79</v>
      </c>
      <c r="F69" s="53">
        <v>71.760000000000005</v>
      </c>
      <c r="G69" s="9">
        <f t="shared" si="21"/>
        <v>35.880000000000003</v>
      </c>
      <c r="H69" s="8">
        <v>89.5</v>
      </c>
      <c r="I69" s="11" t="s">
        <v>193</v>
      </c>
      <c r="J69" s="11"/>
      <c r="K69" s="8">
        <f t="shared" si="22"/>
        <v>89.5</v>
      </c>
      <c r="L69" s="9">
        <f t="shared" si="23"/>
        <v>44.75</v>
      </c>
      <c r="M69" s="8"/>
      <c r="N69" s="8"/>
      <c r="O69" s="16">
        <f t="shared" si="24"/>
        <v>80.63</v>
      </c>
      <c r="P69" s="45" t="s">
        <v>172</v>
      </c>
      <c r="Q69" s="37"/>
    </row>
    <row r="70" spans="1:17" ht="15" customHeight="1" x14ac:dyDescent="0.25">
      <c r="A70" s="6">
        <v>52</v>
      </c>
      <c r="B70" s="6" t="s">
        <v>110</v>
      </c>
      <c r="C70" s="6" t="s">
        <v>165</v>
      </c>
      <c r="D70" s="6">
        <v>2</v>
      </c>
      <c r="E70" s="6">
        <v>2.9</v>
      </c>
      <c r="F70" s="53">
        <v>74.33</v>
      </c>
      <c r="G70" s="9">
        <f t="shared" si="21"/>
        <v>37.164999999999999</v>
      </c>
      <c r="H70" s="8">
        <v>81.5</v>
      </c>
      <c r="I70" s="10">
        <f>(81.5+92)/2</f>
        <v>86.75</v>
      </c>
      <c r="J70" s="11"/>
      <c r="K70" s="8">
        <f t="shared" si="22"/>
        <v>86.75</v>
      </c>
      <c r="L70" s="9">
        <f t="shared" si="23"/>
        <v>43.375</v>
      </c>
      <c r="M70" s="8"/>
      <c r="N70" s="8"/>
      <c r="O70" s="16">
        <f t="shared" si="24"/>
        <v>80.539999999999992</v>
      </c>
      <c r="P70" s="45" t="s">
        <v>172</v>
      </c>
      <c r="Q70" s="37"/>
    </row>
    <row r="71" spans="1:17" ht="15" customHeight="1" x14ac:dyDescent="0.25">
      <c r="A71" s="6">
        <v>53</v>
      </c>
      <c r="B71" s="6" t="s">
        <v>49</v>
      </c>
      <c r="C71" s="6" t="s">
        <v>165</v>
      </c>
      <c r="D71" s="6">
        <v>3</v>
      </c>
      <c r="E71" s="6">
        <v>2.94</v>
      </c>
      <c r="F71" s="53">
        <v>75.260000000000005</v>
      </c>
      <c r="G71" s="9">
        <f t="shared" si="21"/>
        <v>37.630000000000003</v>
      </c>
      <c r="H71" s="8">
        <v>77</v>
      </c>
      <c r="I71" s="10">
        <f>(67+66)/2</f>
        <v>66.5</v>
      </c>
      <c r="J71" s="11"/>
      <c r="K71" s="8">
        <f t="shared" si="22"/>
        <v>77</v>
      </c>
      <c r="L71" s="9">
        <f t="shared" si="23"/>
        <v>38.5</v>
      </c>
      <c r="M71" s="8"/>
      <c r="N71" s="8"/>
      <c r="O71" s="16">
        <f t="shared" si="24"/>
        <v>76.13</v>
      </c>
      <c r="P71" s="45" t="s">
        <v>172</v>
      </c>
      <c r="Q71" s="37"/>
    </row>
    <row r="72" spans="1:17" ht="15" customHeight="1" x14ac:dyDescent="0.25">
      <c r="A72" s="6">
        <v>54</v>
      </c>
      <c r="B72" s="6" t="s">
        <v>112</v>
      </c>
      <c r="C72" s="6" t="s">
        <v>165</v>
      </c>
      <c r="D72" s="6">
        <v>4</v>
      </c>
      <c r="E72" s="6">
        <v>3.13</v>
      </c>
      <c r="F72" s="53">
        <v>79.7</v>
      </c>
      <c r="G72" s="9">
        <f t="shared" si="21"/>
        <v>39.85</v>
      </c>
      <c r="H72" s="8">
        <v>69.5</v>
      </c>
      <c r="I72" s="11">
        <f>(66+65)/2</f>
        <v>65.5</v>
      </c>
      <c r="J72" s="11"/>
      <c r="K72" s="8">
        <f t="shared" si="22"/>
        <v>69.5</v>
      </c>
      <c r="L72" s="9">
        <f t="shared" si="23"/>
        <v>34.75</v>
      </c>
      <c r="M72" s="8"/>
      <c r="N72" s="8"/>
      <c r="O72" s="16">
        <f t="shared" si="24"/>
        <v>74.599999999999994</v>
      </c>
      <c r="P72" s="45" t="s">
        <v>172</v>
      </c>
      <c r="Q72" s="37"/>
    </row>
    <row r="73" spans="1:17" ht="15" customHeight="1" x14ac:dyDescent="0.25">
      <c r="A73" s="6">
        <v>55</v>
      </c>
      <c r="B73" s="6" t="s">
        <v>23</v>
      </c>
      <c r="C73" s="6" t="s">
        <v>165</v>
      </c>
      <c r="D73" s="6">
        <v>3</v>
      </c>
      <c r="E73" s="6">
        <v>2.4900000000000002</v>
      </c>
      <c r="F73" s="53">
        <v>64.760000000000005</v>
      </c>
      <c r="G73" s="9">
        <f t="shared" si="21"/>
        <v>32.380000000000003</v>
      </c>
      <c r="H73" s="8">
        <v>70.709999999999994</v>
      </c>
      <c r="I73" s="11">
        <f>(69+73)/2</f>
        <v>71</v>
      </c>
      <c r="J73" s="11">
        <v>68</v>
      </c>
      <c r="K73" s="8">
        <f t="shared" si="22"/>
        <v>71</v>
      </c>
      <c r="L73" s="9">
        <f t="shared" si="23"/>
        <v>35.5</v>
      </c>
      <c r="M73" s="8"/>
      <c r="N73" s="8"/>
      <c r="O73" s="16">
        <f t="shared" si="24"/>
        <v>67.88</v>
      </c>
      <c r="P73" s="45" t="s">
        <v>172</v>
      </c>
      <c r="Q73" s="37"/>
    </row>
    <row r="74" spans="1:17" s="30" customFormat="1" ht="9" customHeight="1" x14ac:dyDescent="0.25">
      <c r="A74" s="19"/>
      <c r="B74" s="19"/>
      <c r="C74" s="19"/>
      <c r="D74" s="19"/>
      <c r="E74" s="19"/>
      <c r="F74" s="54"/>
      <c r="G74" s="20"/>
      <c r="H74" s="22"/>
      <c r="I74" s="19"/>
      <c r="J74" s="19"/>
      <c r="K74" s="20"/>
      <c r="L74" s="20"/>
      <c r="M74" s="20"/>
      <c r="N74" s="20"/>
      <c r="O74" s="20"/>
      <c r="P74" s="26"/>
      <c r="Q74" s="39"/>
    </row>
    <row r="75" spans="1:17" ht="15" customHeight="1" x14ac:dyDescent="0.25">
      <c r="A75" s="6">
        <v>56</v>
      </c>
      <c r="B75" s="6" t="s">
        <v>50</v>
      </c>
      <c r="C75" s="6" t="s">
        <v>8</v>
      </c>
      <c r="D75" s="6">
        <v>3</v>
      </c>
      <c r="E75" s="6">
        <v>3.48</v>
      </c>
      <c r="F75" s="53">
        <v>87.86</v>
      </c>
      <c r="G75" s="9">
        <f t="shared" ref="G75:G80" si="25">F75/2</f>
        <v>43.93</v>
      </c>
      <c r="H75" s="8">
        <v>75.5</v>
      </c>
      <c r="I75" s="10">
        <f>(80+71)/2</f>
        <v>75.5</v>
      </c>
      <c r="J75" s="11">
        <v>92</v>
      </c>
      <c r="K75" s="8">
        <f t="shared" ref="K75:K80" si="26">MAX(H75:J75)</f>
        <v>92</v>
      </c>
      <c r="L75" s="9">
        <f t="shared" ref="L75:L80" si="27">K75/2</f>
        <v>46</v>
      </c>
      <c r="M75" s="8"/>
      <c r="N75" s="8"/>
      <c r="O75" s="16">
        <f t="shared" ref="O75:O80" si="28">G75+L75+M75+N75</f>
        <v>89.93</v>
      </c>
      <c r="P75" s="23" t="s">
        <v>173</v>
      </c>
      <c r="Q75" s="37"/>
    </row>
    <row r="76" spans="1:17" ht="15" customHeight="1" x14ac:dyDescent="0.25">
      <c r="A76" s="6">
        <v>57</v>
      </c>
      <c r="B76" s="6" t="s">
        <v>108</v>
      </c>
      <c r="C76" s="6" t="s">
        <v>8</v>
      </c>
      <c r="D76" s="6">
        <v>3</v>
      </c>
      <c r="E76" s="6">
        <v>3.3</v>
      </c>
      <c r="F76" s="53">
        <v>83.66</v>
      </c>
      <c r="G76" s="9">
        <f t="shared" si="25"/>
        <v>41.83</v>
      </c>
      <c r="H76" s="8">
        <v>70.5</v>
      </c>
      <c r="I76" s="11">
        <f>(60+80)/2</f>
        <v>70</v>
      </c>
      <c r="J76" s="11">
        <v>92</v>
      </c>
      <c r="K76" s="8">
        <f t="shared" si="26"/>
        <v>92</v>
      </c>
      <c r="L76" s="9">
        <f t="shared" si="27"/>
        <v>46</v>
      </c>
      <c r="M76" s="8"/>
      <c r="N76" s="8"/>
      <c r="O76" s="16">
        <f t="shared" si="28"/>
        <v>87.83</v>
      </c>
      <c r="P76" s="23" t="s">
        <v>172</v>
      </c>
      <c r="Q76" s="37"/>
    </row>
    <row r="77" spans="1:17" ht="15" customHeight="1" x14ac:dyDescent="0.25">
      <c r="A77" s="6">
        <v>58</v>
      </c>
      <c r="B77" s="6" t="s">
        <v>109</v>
      </c>
      <c r="C77" s="6" t="s">
        <v>8</v>
      </c>
      <c r="D77" s="6">
        <v>3</v>
      </c>
      <c r="E77" s="6">
        <v>3.51</v>
      </c>
      <c r="F77" s="53">
        <v>88.56</v>
      </c>
      <c r="G77" s="9">
        <f t="shared" si="25"/>
        <v>44.28</v>
      </c>
      <c r="H77" s="8">
        <v>70.5</v>
      </c>
      <c r="I77" s="11">
        <f>(90+81)/2</f>
        <v>85.5</v>
      </c>
      <c r="J77" s="11">
        <v>80</v>
      </c>
      <c r="K77" s="8">
        <f t="shared" si="26"/>
        <v>85.5</v>
      </c>
      <c r="L77" s="9">
        <f t="shared" si="27"/>
        <v>42.75</v>
      </c>
      <c r="M77" s="8"/>
      <c r="N77" s="8"/>
      <c r="O77" s="16">
        <f t="shared" si="28"/>
        <v>87.03</v>
      </c>
      <c r="P77" s="23" t="s">
        <v>172</v>
      </c>
      <c r="Q77" s="37"/>
    </row>
    <row r="78" spans="1:17" ht="15" customHeight="1" x14ac:dyDescent="0.25">
      <c r="A78" s="6">
        <v>59</v>
      </c>
      <c r="B78" s="6" t="s">
        <v>26</v>
      </c>
      <c r="C78" s="6" t="s">
        <v>8</v>
      </c>
      <c r="D78" s="6">
        <v>3</v>
      </c>
      <c r="E78" s="6">
        <v>3.13</v>
      </c>
      <c r="F78" s="53">
        <v>79.7</v>
      </c>
      <c r="G78" s="9">
        <f t="shared" si="25"/>
        <v>39.85</v>
      </c>
      <c r="H78" s="8">
        <v>85</v>
      </c>
      <c r="I78" s="11">
        <v>85</v>
      </c>
      <c r="J78" s="11"/>
      <c r="K78" s="8">
        <f t="shared" si="26"/>
        <v>85</v>
      </c>
      <c r="L78" s="9">
        <f t="shared" si="27"/>
        <v>42.5</v>
      </c>
      <c r="M78" s="8"/>
      <c r="N78" s="8"/>
      <c r="O78" s="16">
        <f t="shared" si="28"/>
        <v>82.35</v>
      </c>
      <c r="P78" s="23" t="s">
        <v>172</v>
      </c>
      <c r="Q78" s="37"/>
    </row>
    <row r="79" spans="1:17" ht="15" customHeight="1" x14ac:dyDescent="0.25">
      <c r="A79" s="6">
        <v>60</v>
      </c>
      <c r="B79" s="6" t="s">
        <v>52</v>
      </c>
      <c r="C79" s="6" t="s">
        <v>8</v>
      </c>
      <c r="D79" s="6">
        <v>3</v>
      </c>
      <c r="E79" s="6">
        <v>3.16</v>
      </c>
      <c r="F79" s="53">
        <v>80.400000000000006</v>
      </c>
      <c r="G79" s="9">
        <f t="shared" si="25"/>
        <v>40.200000000000003</v>
      </c>
      <c r="H79" s="8">
        <v>70</v>
      </c>
      <c r="I79" s="11">
        <f>(70+79)/2</f>
        <v>74.5</v>
      </c>
      <c r="J79" s="11">
        <v>80</v>
      </c>
      <c r="K79" s="8">
        <f t="shared" si="26"/>
        <v>80</v>
      </c>
      <c r="L79" s="9">
        <f t="shared" si="27"/>
        <v>40</v>
      </c>
      <c r="M79" s="8"/>
      <c r="N79" s="8"/>
      <c r="O79" s="16">
        <f t="shared" si="28"/>
        <v>80.2</v>
      </c>
      <c r="P79" s="23" t="s">
        <v>172</v>
      </c>
      <c r="Q79" s="37"/>
    </row>
    <row r="80" spans="1:17" ht="15" customHeight="1" x14ac:dyDescent="0.25">
      <c r="A80" s="6">
        <v>61</v>
      </c>
      <c r="B80" s="6" t="s">
        <v>25</v>
      </c>
      <c r="C80" s="6" t="s">
        <v>8</v>
      </c>
      <c r="D80" s="6">
        <v>3</v>
      </c>
      <c r="E80" s="6">
        <v>3.06</v>
      </c>
      <c r="F80" s="53">
        <v>78.06</v>
      </c>
      <c r="G80" s="9">
        <f t="shared" si="25"/>
        <v>39.03</v>
      </c>
      <c r="H80" s="8">
        <v>80.5</v>
      </c>
      <c r="I80" s="10">
        <f>(80.5+65)/2</f>
        <v>72.75</v>
      </c>
      <c r="J80" s="11">
        <v>64</v>
      </c>
      <c r="K80" s="8">
        <f t="shared" si="26"/>
        <v>80.5</v>
      </c>
      <c r="L80" s="9">
        <f t="shared" si="27"/>
        <v>40.25</v>
      </c>
      <c r="M80" s="8"/>
      <c r="N80" s="8"/>
      <c r="O80" s="16">
        <f t="shared" si="28"/>
        <v>79.28</v>
      </c>
      <c r="P80" s="23" t="s">
        <v>172</v>
      </c>
      <c r="Q80" s="37"/>
    </row>
    <row r="81" spans="1:17" s="30" customFormat="1" ht="9" customHeight="1" x14ac:dyDescent="0.25">
      <c r="A81" s="19"/>
      <c r="B81" s="19"/>
      <c r="C81" s="19"/>
      <c r="D81" s="19"/>
      <c r="E81" s="19"/>
      <c r="F81" s="54"/>
      <c r="G81" s="20"/>
      <c r="H81" s="20"/>
      <c r="I81" s="59"/>
      <c r="J81" s="59"/>
      <c r="K81" s="20"/>
      <c r="L81" s="20"/>
      <c r="M81" s="20"/>
      <c r="N81" s="20"/>
      <c r="O81" s="20"/>
      <c r="P81" s="33"/>
      <c r="Q81" s="39"/>
    </row>
    <row r="82" spans="1:17" ht="15" customHeight="1" x14ac:dyDescent="0.25">
      <c r="A82" s="6">
        <v>62</v>
      </c>
      <c r="B82" s="6" t="s">
        <v>24</v>
      </c>
      <c r="C82" s="6" t="s">
        <v>9</v>
      </c>
      <c r="D82" s="6">
        <v>3</v>
      </c>
      <c r="E82" s="6">
        <v>3.42</v>
      </c>
      <c r="F82" s="53">
        <v>86.46</v>
      </c>
      <c r="G82" s="9">
        <f t="shared" ref="G82:G93" si="29">F82/2</f>
        <v>43.23</v>
      </c>
      <c r="H82" s="8">
        <v>77</v>
      </c>
      <c r="I82" s="10">
        <f>(83+78)/2</f>
        <v>80.5</v>
      </c>
      <c r="J82" s="11">
        <v>88</v>
      </c>
      <c r="K82" s="8">
        <f t="shared" ref="K82:K93" si="30">MAX(H82:J82)</f>
        <v>88</v>
      </c>
      <c r="L82" s="9">
        <f t="shared" ref="L82:L93" si="31">K82/2</f>
        <v>44</v>
      </c>
      <c r="M82" s="8"/>
      <c r="N82" s="8"/>
      <c r="O82" s="16">
        <f t="shared" ref="O82:O93" si="32">G82+L82+M82+N82</f>
        <v>87.22999999999999</v>
      </c>
      <c r="P82" s="45" t="s">
        <v>172</v>
      </c>
      <c r="Q82" s="37"/>
    </row>
    <row r="83" spans="1:17" ht="15" customHeight="1" x14ac:dyDescent="0.25">
      <c r="A83" s="6">
        <v>63</v>
      </c>
      <c r="B83" s="6" t="s">
        <v>51</v>
      </c>
      <c r="C83" s="6" t="s">
        <v>9</v>
      </c>
      <c r="D83" s="6">
        <v>2</v>
      </c>
      <c r="E83" s="6">
        <v>3.45</v>
      </c>
      <c r="F83" s="53">
        <v>87.16</v>
      </c>
      <c r="G83" s="9">
        <f t="shared" si="29"/>
        <v>43.58</v>
      </c>
      <c r="H83" s="8">
        <v>76.5</v>
      </c>
      <c r="I83" s="11">
        <f>(81+90)/2</f>
        <v>85.5</v>
      </c>
      <c r="J83" s="11"/>
      <c r="K83" s="8">
        <f t="shared" si="30"/>
        <v>85.5</v>
      </c>
      <c r="L83" s="9">
        <f t="shared" si="31"/>
        <v>42.75</v>
      </c>
      <c r="M83" s="8"/>
      <c r="N83" s="8"/>
      <c r="O83" s="16">
        <f t="shared" si="32"/>
        <v>86.33</v>
      </c>
      <c r="P83" s="45" t="s">
        <v>172</v>
      </c>
      <c r="Q83" s="37"/>
    </row>
    <row r="84" spans="1:17" ht="15" customHeight="1" x14ac:dyDescent="0.25">
      <c r="A84" s="6">
        <v>64</v>
      </c>
      <c r="B84" s="6" t="s">
        <v>37</v>
      </c>
      <c r="C84" s="6" t="s">
        <v>9</v>
      </c>
      <c r="D84" s="6">
        <v>3</v>
      </c>
      <c r="E84" s="6">
        <v>3.38</v>
      </c>
      <c r="F84" s="53">
        <v>85.53</v>
      </c>
      <c r="G84" s="9">
        <f t="shared" si="29"/>
        <v>42.765000000000001</v>
      </c>
      <c r="H84" s="8">
        <v>83.75</v>
      </c>
      <c r="I84" s="10">
        <f>(83.75+83)/2</f>
        <v>83.375</v>
      </c>
      <c r="J84" s="11"/>
      <c r="K84" s="8">
        <f t="shared" si="30"/>
        <v>83.75</v>
      </c>
      <c r="L84" s="9">
        <f t="shared" si="31"/>
        <v>41.875</v>
      </c>
      <c r="M84" s="8"/>
      <c r="N84" s="8"/>
      <c r="O84" s="16">
        <f t="shared" si="32"/>
        <v>84.64</v>
      </c>
      <c r="P84" s="45" t="s">
        <v>172</v>
      </c>
      <c r="Q84" s="37"/>
    </row>
    <row r="85" spans="1:17" ht="15" customHeight="1" x14ac:dyDescent="0.25">
      <c r="A85" s="6">
        <v>65</v>
      </c>
      <c r="B85" s="6" t="s">
        <v>45</v>
      </c>
      <c r="C85" s="6" t="s">
        <v>9</v>
      </c>
      <c r="D85" s="6">
        <v>3</v>
      </c>
      <c r="E85" s="6">
        <v>3.55</v>
      </c>
      <c r="F85" s="53">
        <v>89.5</v>
      </c>
      <c r="G85" s="9">
        <f t="shared" si="29"/>
        <v>44.75</v>
      </c>
      <c r="H85" s="8">
        <v>74</v>
      </c>
      <c r="I85" s="10">
        <f>(83+75)/2</f>
        <v>79</v>
      </c>
      <c r="J85" s="11">
        <v>96</v>
      </c>
      <c r="K85" s="8">
        <f t="shared" si="30"/>
        <v>96</v>
      </c>
      <c r="L85" s="9">
        <f t="shared" si="31"/>
        <v>48</v>
      </c>
      <c r="M85" s="49">
        <v>-10</v>
      </c>
      <c r="N85" s="8"/>
      <c r="O85" s="16">
        <f t="shared" si="32"/>
        <v>82.75</v>
      </c>
      <c r="P85" s="45" t="s">
        <v>172</v>
      </c>
      <c r="Q85" s="37"/>
    </row>
    <row r="86" spans="1:17" ht="15" customHeight="1" x14ac:dyDescent="0.25">
      <c r="A86" s="6">
        <v>66</v>
      </c>
      <c r="B86" s="6" t="s">
        <v>46</v>
      </c>
      <c r="C86" s="6" t="s">
        <v>9</v>
      </c>
      <c r="D86" s="6">
        <v>3</v>
      </c>
      <c r="E86" s="6">
        <v>3.14</v>
      </c>
      <c r="F86" s="53">
        <v>79.930000000000007</v>
      </c>
      <c r="G86" s="9">
        <f t="shared" si="29"/>
        <v>39.965000000000003</v>
      </c>
      <c r="H86" s="8">
        <v>78</v>
      </c>
      <c r="I86" s="10">
        <f>(64+65)/2</f>
        <v>64.5</v>
      </c>
      <c r="J86" s="11"/>
      <c r="K86" s="8">
        <f t="shared" si="30"/>
        <v>78</v>
      </c>
      <c r="L86" s="9">
        <f t="shared" si="31"/>
        <v>39</v>
      </c>
      <c r="M86" s="8"/>
      <c r="N86" s="8"/>
      <c r="O86" s="16">
        <f t="shared" si="32"/>
        <v>78.965000000000003</v>
      </c>
      <c r="P86" s="45" t="s">
        <v>172</v>
      </c>
      <c r="Q86" s="37"/>
    </row>
    <row r="87" spans="1:17" ht="15" customHeight="1" x14ac:dyDescent="0.25">
      <c r="A87" s="6">
        <v>67</v>
      </c>
      <c r="B87" s="6" t="s">
        <v>117</v>
      </c>
      <c r="C87" s="6" t="s">
        <v>9</v>
      </c>
      <c r="D87" s="6">
        <v>3</v>
      </c>
      <c r="E87" s="6">
        <v>2.87</v>
      </c>
      <c r="F87" s="53">
        <v>73.63</v>
      </c>
      <c r="G87" s="9">
        <f t="shared" si="29"/>
        <v>36.814999999999998</v>
      </c>
      <c r="H87" s="8">
        <v>75.711250000000007</v>
      </c>
      <c r="I87" s="11">
        <f>(85+70)/2</f>
        <v>77.5</v>
      </c>
      <c r="J87" s="11"/>
      <c r="K87" s="8">
        <f t="shared" si="30"/>
        <v>77.5</v>
      </c>
      <c r="L87" s="9">
        <f t="shared" si="31"/>
        <v>38.75</v>
      </c>
      <c r="M87" s="8"/>
      <c r="N87" s="8"/>
      <c r="O87" s="16">
        <f t="shared" si="32"/>
        <v>75.564999999999998</v>
      </c>
      <c r="P87" s="45" t="s">
        <v>172</v>
      </c>
      <c r="Q87" s="37"/>
    </row>
    <row r="88" spans="1:17" ht="15" customHeight="1" x14ac:dyDescent="0.25">
      <c r="A88" s="6">
        <v>68</v>
      </c>
      <c r="B88" s="6" t="s">
        <v>116</v>
      </c>
      <c r="C88" s="6" t="s">
        <v>9</v>
      </c>
      <c r="D88" s="6">
        <v>3</v>
      </c>
      <c r="E88" s="6">
        <v>2.9</v>
      </c>
      <c r="F88" s="53">
        <v>74.33</v>
      </c>
      <c r="G88" s="9">
        <f t="shared" si="29"/>
        <v>37.164999999999999</v>
      </c>
      <c r="H88" s="8">
        <v>75.3</v>
      </c>
      <c r="I88" s="11">
        <f>(66+60)/2</f>
        <v>63</v>
      </c>
      <c r="J88" s="11"/>
      <c r="K88" s="8">
        <f t="shared" si="30"/>
        <v>75.3</v>
      </c>
      <c r="L88" s="9">
        <f t="shared" si="31"/>
        <v>37.65</v>
      </c>
      <c r="M88" s="8"/>
      <c r="N88" s="8"/>
      <c r="O88" s="16">
        <f t="shared" si="32"/>
        <v>74.814999999999998</v>
      </c>
      <c r="P88" s="45" t="s">
        <v>172</v>
      </c>
      <c r="Q88" s="37"/>
    </row>
    <row r="89" spans="1:17" ht="15" customHeight="1" x14ac:dyDescent="0.25">
      <c r="A89" s="6">
        <v>69</v>
      </c>
      <c r="B89" s="6" t="s">
        <v>118</v>
      </c>
      <c r="C89" s="6" t="s">
        <v>9</v>
      </c>
      <c r="D89" s="6">
        <v>3</v>
      </c>
      <c r="E89" s="6">
        <v>2.75</v>
      </c>
      <c r="F89" s="53">
        <v>70.83</v>
      </c>
      <c r="G89" s="9">
        <f t="shared" si="29"/>
        <v>35.414999999999999</v>
      </c>
      <c r="H89" s="8">
        <v>76.5</v>
      </c>
      <c r="I89" s="11">
        <f>(67+63)/2</f>
        <v>65</v>
      </c>
      <c r="J89" s="11"/>
      <c r="K89" s="8">
        <f t="shared" si="30"/>
        <v>76.5</v>
      </c>
      <c r="L89" s="9">
        <f t="shared" si="31"/>
        <v>38.25</v>
      </c>
      <c r="M89" s="8"/>
      <c r="N89" s="8"/>
      <c r="O89" s="16">
        <f t="shared" si="32"/>
        <v>73.664999999999992</v>
      </c>
      <c r="P89" s="45" t="s">
        <v>172</v>
      </c>
      <c r="Q89" s="37"/>
    </row>
    <row r="90" spans="1:17" ht="15" customHeight="1" x14ac:dyDescent="0.25">
      <c r="A90" s="6">
        <v>70</v>
      </c>
      <c r="B90" s="6" t="s">
        <v>44</v>
      </c>
      <c r="C90" s="6" t="s">
        <v>9</v>
      </c>
      <c r="D90" s="6">
        <v>3</v>
      </c>
      <c r="E90" s="6">
        <v>2.78</v>
      </c>
      <c r="F90" s="53">
        <v>71.53</v>
      </c>
      <c r="G90" s="9">
        <f t="shared" si="29"/>
        <v>35.765000000000001</v>
      </c>
      <c r="H90" s="8">
        <v>75.75</v>
      </c>
      <c r="I90" s="10">
        <f>(78+71)/2</f>
        <v>74.5</v>
      </c>
      <c r="J90" s="11"/>
      <c r="K90" s="8">
        <f t="shared" si="30"/>
        <v>75.75</v>
      </c>
      <c r="L90" s="9">
        <f t="shared" si="31"/>
        <v>37.875</v>
      </c>
      <c r="M90" s="8"/>
      <c r="N90" s="8"/>
      <c r="O90" s="16">
        <f t="shared" si="32"/>
        <v>73.64</v>
      </c>
      <c r="P90" s="45" t="s">
        <v>172</v>
      </c>
      <c r="Q90" s="37"/>
    </row>
    <row r="91" spans="1:17" ht="15" customHeight="1" x14ac:dyDescent="0.25">
      <c r="A91" s="6">
        <v>71</v>
      </c>
      <c r="B91" s="6" t="s">
        <v>119</v>
      </c>
      <c r="C91" s="6" t="s">
        <v>9</v>
      </c>
      <c r="D91" s="6">
        <v>4</v>
      </c>
      <c r="E91" s="6">
        <v>2.9</v>
      </c>
      <c r="F91" s="53">
        <v>74.33</v>
      </c>
      <c r="G91" s="9">
        <f t="shared" si="29"/>
        <v>37.164999999999999</v>
      </c>
      <c r="H91" s="8">
        <v>69.5</v>
      </c>
      <c r="I91" s="11">
        <f>(67+62)/2</f>
        <v>64.5</v>
      </c>
      <c r="J91" s="11"/>
      <c r="K91" s="8">
        <f t="shared" si="30"/>
        <v>69.5</v>
      </c>
      <c r="L91" s="9">
        <f t="shared" si="31"/>
        <v>34.75</v>
      </c>
      <c r="M91" s="8"/>
      <c r="N91" s="8"/>
      <c r="O91" s="16">
        <f t="shared" si="32"/>
        <v>71.914999999999992</v>
      </c>
      <c r="P91" s="45" t="s">
        <v>172</v>
      </c>
      <c r="Q91" s="37"/>
    </row>
    <row r="92" spans="1:17" ht="15" customHeight="1" x14ac:dyDescent="0.25">
      <c r="A92" s="6">
        <v>72</v>
      </c>
      <c r="B92" s="6" t="s">
        <v>78</v>
      </c>
      <c r="C92" s="6" t="s">
        <v>9</v>
      </c>
      <c r="D92" s="6">
        <v>3</v>
      </c>
      <c r="E92" s="6">
        <v>2.4300000000000002</v>
      </c>
      <c r="F92" s="53">
        <v>63.36</v>
      </c>
      <c r="G92" s="9">
        <f t="shared" si="29"/>
        <v>31.68</v>
      </c>
      <c r="H92" s="8">
        <v>70.72</v>
      </c>
      <c r="I92" s="11">
        <f>(62+60)/2</f>
        <v>61</v>
      </c>
      <c r="J92" s="11">
        <v>76</v>
      </c>
      <c r="K92" s="8">
        <f t="shared" si="30"/>
        <v>76</v>
      </c>
      <c r="L92" s="9">
        <f t="shared" si="31"/>
        <v>38</v>
      </c>
      <c r="M92" s="8"/>
      <c r="N92" s="8"/>
      <c r="O92" s="16">
        <f t="shared" si="32"/>
        <v>69.680000000000007</v>
      </c>
      <c r="P92" s="45" t="s">
        <v>172</v>
      </c>
      <c r="Q92" s="37"/>
    </row>
    <row r="93" spans="1:17" ht="15" customHeight="1" x14ac:dyDescent="0.25">
      <c r="A93" s="6">
        <v>73</v>
      </c>
      <c r="B93" s="6" t="s">
        <v>143</v>
      </c>
      <c r="C93" s="6" t="s">
        <v>9</v>
      </c>
      <c r="D93" s="6">
        <v>4</v>
      </c>
      <c r="E93" s="6">
        <v>2.59</v>
      </c>
      <c r="F93" s="53">
        <v>67.099999999999994</v>
      </c>
      <c r="G93" s="9">
        <f t="shared" si="29"/>
        <v>33.549999999999997</v>
      </c>
      <c r="H93" s="8">
        <v>71.5</v>
      </c>
      <c r="I93" s="11">
        <f>(70+62)/2</f>
        <v>66</v>
      </c>
      <c r="J93" s="11"/>
      <c r="K93" s="8">
        <f t="shared" si="30"/>
        <v>71.5</v>
      </c>
      <c r="L93" s="9">
        <f t="shared" si="31"/>
        <v>35.75</v>
      </c>
      <c r="M93" s="8"/>
      <c r="N93" s="8"/>
      <c r="O93" s="16">
        <f t="shared" si="32"/>
        <v>69.3</v>
      </c>
      <c r="P93" s="45" t="s">
        <v>172</v>
      </c>
      <c r="Q93" s="37"/>
    </row>
    <row r="94" spans="1:17" s="30" customFormat="1" ht="8.25" customHeight="1" x14ac:dyDescent="0.25">
      <c r="A94" s="19"/>
      <c r="B94" s="19"/>
      <c r="C94" s="50"/>
      <c r="D94" s="19"/>
      <c r="E94" s="19"/>
      <c r="F94" s="54"/>
      <c r="G94" s="20"/>
      <c r="H94" s="22"/>
      <c r="I94" s="24"/>
      <c r="J94" s="19"/>
      <c r="K94" s="20"/>
      <c r="L94" s="20"/>
      <c r="M94" s="20"/>
      <c r="N94" s="20"/>
      <c r="O94" s="20"/>
      <c r="P94" s="26"/>
      <c r="Q94" s="39"/>
    </row>
    <row r="95" spans="1:17" ht="15" customHeight="1" x14ac:dyDescent="0.25">
      <c r="A95" s="6">
        <v>74</v>
      </c>
      <c r="B95" s="6" t="s">
        <v>18</v>
      </c>
      <c r="C95" s="6" t="s">
        <v>10</v>
      </c>
      <c r="D95" s="6">
        <v>2</v>
      </c>
      <c r="E95" s="6">
        <v>3.73</v>
      </c>
      <c r="F95" s="53">
        <v>93.7</v>
      </c>
      <c r="G95" s="9">
        <f t="shared" ref="G95:G101" si="33">F95/2</f>
        <v>46.85</v>
      </c>
      <c r="H95" s="8">
        <v>98.5</v>
      </c>
      <c r="I95" s="10" t="s">
        <v>193</v>
      </c>
      <c r="J95" s="11"/>
      <c r="K95" s="8">
        <f t="shared" ref="K95:K101" si="34">MAX(H95:J95)</f>
        <v>98.5</v>
      </c>
      <c r="L95" s="9">
        <f t="shared" ref="L95:L101" si="35">K95/2</f>
        <v>49.25</v>
      </c>
      <c r="M95" s="8"/>
      <c r="N95" s="8"/>
      <c r="O95" s="16">
        <f t="shared" ref="O95:O101" si="36">G95+L95+M95+N95</f>
        <v>96.1</v>
      </c>
      <c r="P95" s="23" t="s">
        <v>173</v>
      </c>
      <c r="Q95" s="37"/>
    </row>
    <row r="96" spans="1:17" ht="15" customHeight="1" x14ac:dyDescent="0.25">
      <c r="A96" s="6">
        <v>75</v>
      </c>
      <c r="B96" s="6" t="s">
        <v>145</v>
      </c>
      <c r="C96" s="6" t="s">
        <v>10</v>
      </c>
      <c r="D96" s="6">
        <v>3</v>
      </c>
      <c r="E96" s="6">
        <v>3.41</v>
      </c>
      <c r="F96" s="53">
        <v>86.23</v>
      </c>
      <c r="G96" s="9">
        <f t="shared" si="33"/>
        <v>43.115000000000002</v>
      </c>
      <c r="H96" s="8">
        <v>84.75</v>
      </c>
      <c r="I96" s="10">
        <f>(84.75+79)/2</f>
        <v>81.875</v>
      </c>
      <c r="J96" s="11">
        <v>92</v>
      </c>
      <c r="K96" s="8">
        <f t="shared" si="34"/>
        <v>92</v>
      </c>
      <c r="L96" s="9">
        <f t="shared" si="35"/>
        <v>46</v>
      </c>
      <c r="M96" s="8"/>
      <c r="N96" s="8"/>
      <c r="O96" s="16">
        <f t="shared" si="36"/>
        <v>89.115000000000009</v>
      </c>
      <c r="P96" s="23" t="s">
        <v>172</v>
      </c>
      <c r="Q96" s="37"/>
    </row>
    <row r="97" spans="1:202" ht="15" customHeight="1" x14ac:dyDescent="0.25">
      <c r="A97" s="6">
        <v>76</v>
      </c>
      <c r="B97" s="6" t="s">
        <v>115</v>
      </c>
      <c r="C97" s="6" t="s">
        <v>10</v>
      </c>
      <c r="D97" s="6">
        <v>2</v>
      </c>
      <c r="E97" s="6">
        <v>3.35</v>
      </c>
      <c r="F97" s="53">
        <v>84.83</v>
      </c>
      <c r="G97" s="9">
        <f t="shared" si="33"/>
        <v>42.414999999999999</v>
      </c>
      <c r="H97" s="8">
        <v>79</v>
      </c>
      <c r="I97" s="10">
        <f>(89+96)/2</f>
        <v>92.5</v>
      </c>
      <c r="J97" s="11"/>
      <c r="K97" s="8">
        <f t="shared" si="34"/>
        <v>92.5</v>
      </c>
      <c r="L97" s="9">
        <f t="shared" si="35"/>
        <v>46.25</v>
      </c>
      <c r="M97" s="8"/>
      <c r="N97" s="8"/>
      <c r="O97" s="16">
        <f t="shared" si="36"/>
        <v>88.664999999999992</v>
      </c>
      <c r="P97" s="23" t="s">
        <v>172</v>
      </c>
      <c r="Q97" s="37"/>
    </row>
    <row r="98" spans="1:202" ht="15" customHeight="1" x14ac:dyDescent="0.25">
      <c r="A98" s="6">
        <v>77</v>
      </c>
      <c r="B98" s="6" t="s">
        <v>113</v>
      </c>
      <c r="C98" s="6" t="s">
        <v>10</v>
      </c>
      <c r="D98" s="6">
        <v>3</v>
      </c>
      <c r="E98" s="6">
        <v>3.28</v>
      </c>
      <c r="F98" s="53">
        <v>83.2</v>
      </c>
      <c r="G98" s="9">
        <f t="shared" si="33"/>
        <v>41.6</v>
      </c>
      <c r="H98" s="8">
        <v>79.75</v>
      </c>
      <c r="I98" s="10">
        <f>(79.75+73)/2</f>
        <v>76.375</v>
      </c>
      <c r="J98" s="11"/>
      <c r="K98" s="8">
        <f t="shared" si="34"/>
        <v>79.75</v>
      </c>
      <c r="L98" s="9">
        <f t="shared" si="35"/>
        <v>39.875</v>
      </c>
      <c r="M98" s="8"/>
      <c r="N98" s="8"/>
      <c r="O98" s="16">
        <f t="shared" si="36"/>
        <v>81.474999999999994</v>
      </c>
      <c r="P98" s="23" t="s">
        <v>172</v>
      </c>
      <c r="Q98" s="37"/>
    </row>
    <row r="99" spans="1:202" ht="15" customHeight="1" x14ac:dyDescent="0.25">
      <c r="A99" s="6">
        <v>78</v>
      </c>
      <c r="B99" s="6" t="s">
        <v>142</v>
      </c>
      <c r="C99" s="6" t="s">
        <v>10</v>
      </c>
      <c r="D99" s="6">
        <v>3</v>
      </c>
      <c r="E99" s="6">
        <v>3.02</v>
      </c>
      <c r="F99" s="53">
        <v>77.13</v>
      </c>
      <c r="G99" s="9">
        <f t="shared" si="33"/>
        <v>38.564999999999998</v>
      </c>
      <c r="H99" s="8">
        <v>72.444999999999993</v>
      </c>
      <c r="I99" s="10">
        <f>(76+62)/2</f>
        <v>69</v>
      </c>
      <c r="J99" s="11"/>
      <c r="K99" s="8">
        <f t="shared" si="34"/>
        <v>72.444999999999993</v>
      </c>
      <c r="L99" s="9">
        <f t="shared" si="35"/>
        <v>36.222499999999997</v>
      </c>
      <c r="M99" s="8"/>
      <c r="N99" s="8"/>
      <c r="O99" s="16">
        <f t="shared" si="36"/>
        <v>74.787499999999994</v>
      </c>
      <c r="P99" s="23" t="s">
        <v>172</v>
      </c>
      <c r="Q99" s="37"/>
    </row>
    <row r="100" spans="1:202" ht="15" customHeight="1" x14ac:dyDescent="0.25">
      <c r="A100" s="6">
        <v>79</v>
      </c>
      <c r="B100" s="6" t="s">
        <v>17</v>
      </c>
      <c r="C100" s="6" t="s">
        <v>10</v>
      </c>
      <c r="D100" s="6">
        <v>3</v>
      </c>
      <c r="E100" s="6">
        <v>3.45</v>
      </c>
      <c r="F100" s="53">
        <v>87.16</v>
      </c>
      <c r="G100" s="9">
        <f t="shared" si="33"/>
        <v>43.58</v>
      </c>
      <c r="H100" s="8">
        <v>81.25</v>
      </c>
      <c r="I100" s="10">
        <f>(81.25+69)/2</f>
        <v>75.125</v>
      </c>
      <c r="J100" s="11"/>
      <c r="K100" s="8">
        <f t="shared" si="34"/>
        <v>81.25</v>
      </c>
      <c r="L100" s="9">
        <f t="shared" si="35"/>
        <v>40.625</v>
      </c>
      <c r="M100" s="49">
        <v>-10</v>
      </c>
      <c r="N100" s="8"/>
      <c r="O100" s="16">
        <f t="shared" si="36"/>
        <v>74.204999999999998</v>
      </c>
      <c r="P100" s="23" t="s">
        <v>172</v>
      </c>
      <c r="Q100" s="37"/>
    </row>
    <row r="101" spans="1:202" ht="15" customHeight="1" x14ac:dyDescent="0.25">
      <c r="A101" s="6">
        <v>80</v>
      </c>
      <c r="B101" s="6" t="s">
        <v>114</v>
      </c>
      <c r="C101" s="6" t="s">
        <v>10</v>
      </c>
      <c r="D101" s="6">
        <v>3</v>
      </c>
      <c r="E101" s="6">
        <v>2.25</v>
      </c>
      <c r="F101" s="53">
        <v>59.16</v>
      </c>
      <c r="G101" s="9">
        <f t="shared" si="33"/>
        <v>29.58</v>
      </c>
      <c r="H101" s="8">
        <v>70.75</v>
      </c>
      <c r="I101" s="10">
        <f>(66+65)/2</f>
        <v>65.5</v>
      </c>
      <c r="J101" s="11">
        <v>76</v>
      </c>
      <c r="K101" s="8">
        <f t="shared" si="34"/>
        <v>76</v>
      </c>
      <c r="L101" s="9">
        <f t="shared" si="35"/>
        <v>38</v>
      </c>
      <c r="M101" s="8"/>
      <c r="N101" s="8"/>
      <c r="O101" s="16">
        <f t="shared" si="36"/>
        <v>67.58</v>
      </c>
      <c r="P101" s="23" t="s">
        <v>172</v>
      </c>
      <c r="Q101" s="37"/>
    </row>
    <row r="102" spans="1:202" s="31" customFormat="1" ht="24.95" customHeight="1" x14ac:dyDescent="0.25">
      <c r="A102" s="65" t="s">
        <v>178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40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</row>
    <row r="103" spans="1:202" ht="15" customHeight="1" x14ac:dyDescent="0.25">
      <c r="A103" s="12">
        <v>81</v>
      </c>
      <c r="B103" s="12" t="s">
        <v>94</v>
      </c>
      <c r="C103" s="12" t="s">
        <v>11</v>
      </c>
      <c r="D103" s="12">
        <v>2</v>
      </c>
      <c r="E103" s="12">
        <v>3.23</v>
      </c>
      <c r="F103" s="53">
        <v>82.03</v>
      </c>
      <c r="G103" s="9">
        <f t="shared" ref="G103:G111" si="37">F103/2</f>
        <v>41.015000000000001</v>
      </c>
      <c r="H103" s="8">
        <v>82.25</v>
      </c>
      <c r="I103" s="11">
        <f>(82.25+86)/2</f>
        <v>84.125</v>
      </c>
      <c r="J103" s="11">
        <v>92</v>
      </c>
      <c r="K103" s="8">
        <f t="shared" ref="K103:K111" si="38">MAX(H103:J103)</f>
        <v>92</v>
      </c>
      <c r="L103" s="9">
        <f t="shared" ref="L103:L111" si="39">K103/2</f>
        <v>46</v>
      </c>
      <c r="M103" s="8"/>
      <c r="N103" s="8"/>
      <c r="O103" s="16">
        <f t="shared" ref="O103:O111" si="40">G103+L103+M103+N103</f>
        <v>87.015000000000001</v>
      </c>
      <c r="P103" s="42" t="s">
        <v>173</v>
      </c>
      <c r="Q103" s="37"/>
    </row>
    <row r="104" spans="1:202" ht="15" customHeight="1" x14ac:dyDescent="0.25">
      <c r="A104" s="12">
        <v>82</v>
      </c>
      <c r="B104" s="12" t="s">
        <v>70</v>
      </c>
      <c r="C104" s="12" t="s">
        <v>11</v>
      </c>
      <c r="D104" s="12">
        <v>3</v>
      </c>
      <c r="E104" s="12">
        <v>2.77</v>
      </c>
      <c r="F104" s="53">
        <v>71.3</v>
      </c>
      <c r="G104" s="9">
        <f t="shared" si="37"/>
        <v>35.65</v>
      </c>
      <c r="H104" s="8">
        <v>83.5</v>
      </c>
      <c r="I104" s="10">
        <f>(83.5+72)/2</f>
        <v>77.75</v>
      </c>
      <c r="J104" s="11">
        <v>92</v>
      </c>
      <c r="K104" s="8">
        <f t="shared" si="38"/>
        <v>92</v>
      </c>
      <c r="L104" s="9">
        <f t="shared" si="39"/>
        <v>46</v>
      </c>
      <c r="M104" s="8"/>
      <c r="N104" s="8"/>
      <c r="O104" s="16">
        <f t="shared" si="40"/>
        <v>81.650000000000006</v>
      </c>
      <c r="P104" s="41" t="s">
        <v>172</v>
      </c>
      <c r="Q104" s="37"/>
    </row>
    <row r="105" spans="1:202" ht="15" customHeight="1" x14ac:dyDescent="0.25">
      <c r="A105" s="12">
        <v>83</v>
      </c>
      <c r="B105" s="12" t="s">
        <v>68</v>
      </c>
      <c r="C105" s="12" t="s">
        <v>11</v>
      </c>
      <c r="D105" s="12">
        <v>3</v>
      </c>
      <c r="E105" s="12">
        <v>2.88</v>
      </c>
      <c r="F105" s="53">
        <v>73.86</v>
      </c>
      <c r="G105" s="9">
        <f t="shared" si="37"/>
        <v>36.93</v>
      </c>
      <c r="H105" s="8">
        <v>77.5</v>
      </c>
      <c r="I105" s="11">
        <f>(73+72)/2</f>
        <v>72.5</v>
      </c>
      <c r="J105" s="11">
        <v>88</v>
      </c>
      <c r="K105" s="8">
        <f t="shared" si="38"/>
        <v>88</v>
      </c>
      <c r="L105" s="9">
        <f t="shared" si="39"/>
        <v>44</v>
      </c>
      <c r="M105" s="8"/>
      <c r="N105" s="8"/>
      <c r="O105" s="16">
        <f t="shared" si="40"/>
        <v>80.930000000000007</v>
      </c>
      <c r="P105" s="42" t="s">
        <v>172</v>
      </c>
      <c r="Q105" s="37"/>
    </row>
    <row r="106" spans="1:202" ht="15" customHeight="1" x14ac:dyDescent="0.25">
      <c r="A106" s="12">
        <v>84</v>
      </c>
      <c r="B106" s="12" t="s">
        <v>69</v>
      </c>
      <c r="C106" s="12" t="s">
        <v>11</v>
      </c>
      <c r="D106" s="12">
        <v>3</v>
      </c>
      <c r="E106" s="12">
        <v>2.27</v>
      </c>
      <c r="F106" s="53">
        <v>59.63</v>
      </c>
      <c r="G106" s="9">
        <f t="shared" si="37"/>
        <v>29.815000000000001</v>
      </c>
      <c r="H106" s="8">
        <v>70.25</v>
      </c>
      <c r="I106" s="11">
        <f>(70+65)/2</f>
        <v>67.5</v>
      </c>
      <c r="J106" s="11">
        <v>92</v>
      </c>
      <c r="K106" s="8">
        <f t="shared" si="38"/>
        <v>92</v>
      </c>
      <c r="L106" s="9">
        <f t="shared" si="39"/>
        <v>46</v>
      </c>
      <c r="M106" s="8"/>
      <c r="N106" s="8"/>
      <c r="O106" s="16">
        <f t="shared" si="40"/>
        <v>75.814999999999998</v>
      </c>
      <c r="P106" s="42" t="s">
        <v>172</v>
      </c>
      <c r="Q106" s="37"/>
    </row>
    <row r="107" spans="1:202" ht="15" customHeight="1" x14ac:dyDescent="0.25">
      <c r="A107" s="12">
        <v>85</v>
      </c>
      <c r="B107" s="12" t="s">
        <v>93</v>
      </c>
      <c r="C107" s="12" t="s">
        <v>11</v>
      </c>
      <c r="D107" s="12">
        <v>3</v>
      </c>
      <c r="E107" s="12">
        <v>2.86</v>
      </c>
      <c r="F107" s="53">
        <v>73.400000000000006</v>
      </c>
      <c r="G107" s="9">
        <f t="shared" si="37"/>
        <v>36.700000000000003</v>
      </c>
      <c r="H107" s="8">
        <v>76.5</v>
      </c>
      <c r="I107" s="11">
        <f>(61+67)/2</f>
        <v>64</v>
      </c>
      <c r="J107" s="11"/>
      <c r="K107" s="8">
        <f t="shared" si="38"/>
        <v>76.5</v>
      </c>
      <c r="L107" s="9">
        <f t="shared" si="39"/>
        <v>38.25</v>
      </c>
      <c r="M107" s="8"/>
      <c r="N107" s="8"/>
      <c r="O107" s="16">
        <f t="shared" si="40"/>
        <v>74.95</v>
      </c>
      <c r="P107" s="42" t="s">
        <v>172</v>
      </c>
      <c r="Q107" s="37"/>
    </row>
    <row r="108" spans="1:202" ht="15" customHeight="1" x14ac:dyDescent="0.25">
      <c r="A108" s="12">
        <v>86</v>
      </c>
      <c r="B108" s="12" t="s">
        <v>97</v>
      </c>
      <c r="C108" s="12" t="s">
        <v>11</v>
      </c>
      <c r="D108" s="12">
        <v>2</v>
      </c>
      <c r="E108" s="12">
        <v>2.97</v>
      </c>
      <c r="F108" s="53">
        <v>75.959999999999994</v>
      </c>
      <c r="G108" s="9">
        <f t="shared" si="37"/>
        <v>37.979999999999997</v>
      </c>
      <c r="H108" s="63">
        <v>73</v>
      </c>
      <c r="I108" s="11">
        <f>(67+70)/2</f>
        <v>68.5</v>
      </c>
      <c r="J108" s="11"/>
      <c r="K108" s="8">
        <f t="shared" si="38"/>
        <v>73</v>
      </c>
      <c r="L108" s="9">
        <f t="shared" si="39"/>
        <v>36.5</v>
      </c>
      <c r="M108" s="8"/>
      <c r="N108" s="8"/>
      <c r="O108" s="16">
        <f t="shared" si="40"/>
        <v>74.47999999999999</v>
      </c>
      <c r="P108" s="42" t="s">
        <v>172</v>
      </c>
      <c r="Q108" s="37"/>
    </row>
    <row r="109" spans="1:202" ht="15" customHeight="1" x14ac:dyDescent="0.25">
      <c r="A109" s="12">
        <v>87</v>
      </c>
      <c r="B109" s="12" t="s">
        <v>71</v>
      </c>
      <c r="C109" s="12" t="s">
        <v>11</v>
      </c>
      <c r="D109" s="12">
        <v>3</v>
      </c>
      <c r="E109" s="12">
        <v>2.54</v>
      </c>
      <c r="F109" s="53">
        <v>65.930000000000007</v>
      </c>
      <c r="G109" s="9">
        <f t="shared" si="37"/>
        <v>32.965000000000003</v>
      </c>
      <c r="H109" s="8">
        <v>74.75</v>
      </c>
      <c r="I109" s="11">
        <f>(72+70)/2</f>
        <v>71</v>
      </c>
      <c r="J109" s="11"/>
      <c r="K109" s="8">
        <f t="shared" si="38"/>
        <v>74.75</v>
      </c>
      <c r="L109" s="9">
        <f t="shared" si="39"/>
        <v>37.375</v>
      </c>
      <c r="M109" s="8"/>
      <c r="N109" s="8"/>
      <c r="O109" s="16">
        <f t="shared" si="40"/>
        <v>70.34</v>
      </c>
      <c r="P109" s="42" t="s">
        <v>172</v>
      </c>
      <c r="Q109" s="37"/>
    </row>
    <row r="110" spans="1:202" ht="15" customHeight="1" x14ac:dyDescent="0.25">
      <c r="A110" s="12">
        <v>88</v>
      </c>
      <c r="B110" s="12" t="s">
        <v>95</v>
      </c>
      <c r="C110" s="12" t="s">
        <v>11</v>
      </c>
      <c r="D110" s="12">
        <v>2</v>
      </c>
      <c r="E110" s="12">
        <v>2.34</v>
      </c>
      <c r="F110" s="53">
        <v>61.26</v>
      </c>
      <c r="G110" s="9">
        <f t="shared" si="37"/>
        <v>30.63</v>
      </c>
      <c r="H110" s="8">
        <v>76.5</v>
      </c>
      <c r="I110" s="11">
        <f>(61+60)/2</f>
        <v>60.5</v>
      </c>
      <c r="J110" s="11"/>
      <c r="K110" s="8">
        <f t="shared" si="38"/>
        <v>76.5</v>
      </c>
      <c r="L110" s="9">
        <f t="shared" si="39"/>
        <v>38.25</v>
      </c>
      <c r="M110" s="8"/>
      <c r="N110" s="8"/>
      <c r="O110" s="16">
        <f t="shared" si="40"/>
        <v>68.88</v>
      </c>
      <c r="P110" s="42" t="s">
        <v>172</v>
      </c>
      <c r="Q110" s="37"/>
    </row>
    <row r="111" spans="1:202" ht="15" customHeight="1" x14ac:dyDescent="0.25">
      <c r="A111" s="12">
        <v>89</v>
      </c>
      <c r="B111" s="12" t="s">
        <v>96</v>
      </c>
      <c r="C111" s="12" t="s">
        <v>11</v>
      </c>
      <c r="D111" s="12">
        <v>2</v>
      </c>
      <c r="E111" s="12">
        <v>2.57</v>
      </c>
      <c r="F111" s="53">
        <v>66.63</v>
      </c>
      <c r="G111" s="9">
        <f t="shared" si="37"/>
        <v>33.314999999999998</v>
      </c>
      <c r="H111" s="8">
        <v>69.5</v>
      </c>
      <c r="I111" s="10">
        <f>(58+78)/2</f>
        <v>68</v>
      </c>
      <c r="J111" s="11"/>
      <c r="K111" s="8">
        <f t="shared" si="38"/>
        <v>69.5</v>
      </c>
      <c r="L111" s="9">
        <f t="shared" si="39"/>
        <v>34.75</v>
      </c>
      <c r="M111" s="8"/>
      <c r="N111" s="8"/>
      <c r="O111" s="16">
        <f t="shared" si="40"/>
        <v>68.064999999999998</v>
      </c>
      <c r="P111" s="42" t="s">
        <v>172</v>
      </c>
      <c r="Q111" s="37"/>
    </row>
    <row r="112" spans="1:202" s="30" customFormat="1" ht="8.25" customHeight="1" x14ac:dyDescent="0.25">
      <c r="A112" s="19"/>
      <c r="B112" s="19"/>
      <c r="C112" s="19"/>
      <c r="D112" s="19"/>
      <c r="E112" s="19"/>
      <c r="F112" s="54"/>
      <c r="G112" s="20"/>
      <c r="H112" s="32"/>
      <c r="I112" s="19"/>
      <c r="J112" s="19"/>
      <c r="K112" s="20"/>
      <c r="L112" s="20"/>
      <c r="M112" s="20"/>
      <c r="N112" s="20"/>
      <c r="O112" s="20"/>
      <c r="P112" s="43"/>
      <c r="Q112" s="39"/>
    </row>
    <row r="113" spans="1:17" ht="15" customHeight="1" x14ac:dyDescent="0.25">
      <c r="A113" s="12">
        <v>90</v>
      </c>
      <c r="B113" s="12" t="s">
        <v>100</v>
      </c>
      <c r="C113" s="12" t="s">
        <v>12</v>
      </c>
      <c r="D113" s="12">
        <v>2</v>
      </c>
      <c r="E113" s="12">
        <v>3.72</v>
      </c>
      <c r="F113" s="53">
        <v>93.46</v>
      </c>
      <c r="G113" s="9">
        <f>F113/2</f>
        <v>46.73</v>
      </c>
      <c r="H113" s="8">
        <v>72.25</v>
      </c>
      <c r="I113" s="11">
        <f>(73+80)/2</f>
        <v>76.5</v>
      </c>
      <c r="J113" s="11"/>
      <c r="K113" s="8">
        <f>MAX(H113:J113)</f>
        <v>76.5</v>
      </c>
      <c r="L113" s="9">
        <f>K113/2</f>
        <v>38.25</v>
      </c>
      <c r="M113" s="8"/>
      <c r="N113" s="8"/>
      <c r="O113" s="16">
        <f>G113+L113+M113+N113</f>
        <v>84.97999999999999</v>
      </c>
      <c r="P113" s="41" t="s">
        <v>172</v>
      </c>
      <c r="Q113" s="37"/>
    </row>
    <row r="114" spans="1:17" ht="15" customHeight="1" x14ac:dyDescent="0.25">
      <c r="A114" s="12">
        <v>91</v>
      </c>
      <c r="B114" s="12" t="s">
        <v>67</v>
      </c>
      <c r="C114" s="12" t="s">
        <v>12</v>
      </c>
      <c r="D114" s="12">
        <v>3</v>
      </c>
      <c r="E114" s="12">
        <v>2.91</v>
      </c>
      <c r="F114" s="53">
        <v>74.56</v>
      </c>
      <c r="G114" s="9">
        <f>F114/2</f>
        <v>37.28</v>
      </c>
      <c r="H114" s="8">
        <v>83.25</v>
      </c>
      <c r="I114" s="11">
        <f>(83.25+66)/2</f>
        <v>74.625</v>
      </c>
      <c r="J114" s="11">
        <v>80</v>
      </c>
      <c r="K114" s="8">
        <f>MAX(H114:J114)</f>
        <v>83.25</v>
      </c>
      <c r="L114" s="9">
        <f>K114/2</f>
        <v>41.625</v>
      </c>
      <c r="M114" s="8"/>
      <c r="N114" s="8"/>
      <c r="O114" s="16">
        <f>G114+L114+M114+N114</f>
        <v>78.905000000000001</v>
      </c>
      <c r="P114" s="41" t="s">
        <v>172</v>
      </c>
      <c r="Q114" s="37"/>
    </row>
    <row r="115" spans="1:17" ht="15" customHeight="1" x14ac:dyDescent="0.25">
      <c r="A115" s="12">
        <v>92</v>
      </c>
      <c r="B115" s="12" t="s">
        <v>99</v>
      </c>
      <c r="C115" s="12" t="s">
        <v>12</v>
      </c>
      <c r="D115" s="12">
        <v>2</v>
      </c>
      <c r="E115" s="12">
        <v>2.68</v>
      </c>
      <c r="F115" s="53">
        <v>69.2</v>
      </c>
      <c r="G115" s="9">
        <f>F115/2</f>
        <v>34.6</v>
      </c>
      <c r="H115" s="8">
        <v>86.5</v>
      </c>
      <c r="I115" s="11">
        <f>(86.5+82)/2</f>
        <v>84.25</v>
      </c>
      <c r="J115" s="11"/>
      <c r="K115" s="8">
        <f>MAX(H115:J115)</f>
        <v>86.5</v>
      </c>
      <c r="L115" s="9">
        <f>K115/2</f>
        <v>43.25</v>
      </c>
      <c r="M115" s="8"/>
      <c r="N115" s="8"/>
      <c r="O115" s="16">
        <f>G115+L115+M115+N115</f>
        <v>77.849999999999994</v>
      </c>
      <c r="P115" s="41" t="s">
        <v>172</v>
      </c>
      <c r="Q115" s="37"/>
    </row>
    <row r="116" spans="1:17" ht="15" customHeight="1" x14ac:dyDescent="0.25">
      <c r="A116" s="12">
        <v>93</v>
      </c>
      <c r="B116" s="12" t="s">
        <v>98</v>
      </c>
      <c r="C116" s="12" t="s">
        <v>12</v>
      </c>
      <c r="D116" s="12">
        <v>2</v>
      </c>
      <c r="E116" s="12">
        <v>3.11</v>
      </c>
      <c r="F116" s="53">
        <v>79.23</v>
      </c>
      <c r="G116" s="9">
        <f>F116/2</f>
        <v>39.615000000000002</v>
      </c>
      <c r="H116" s="8">
        <v>73.25</v>
      </c>
      <c r="I116" s="11">
        <f>(61+77)/2</f>
        <v>69</v>
      </c>
      <c r="J116" s="11"/>
      <c r="K116" s="8">
        <f>MAX(H116:J116)</f>
        <v>73.25</v>
      </c>
      <c r="L116" s="9">
        <f>K116/2</f>
        <v>36.625</v>
      </c>
      <c r="M116" s="8"/>
      <c r="N116" s="8"/>
      <c r="O116" s="16">
        <f>G116+L116+M116+N116</f>
        <v>76.240000000000009</v>
      </c>
      <c r="P116" s="41" t="s">
        <v>172</v>
      </c>
      <c r="Q116" s="37"/>
    </row>
    <row r="117" spans="1:17" ht="9.75" customHeight="1" x14ac:dyDescent="0.25">
      <c r="F117" s="57"/>
      <c r="Q117" s="37"/>
    </row>
    <row r="118" spans="1:17" ht="15" customHeight="1" x14ac:dyDescent="0.25">
      <c r="A118" s="12">
        <v>94</v>
      </c>
      <c r="B118" s="12" t="s">
        <v>107</v>
      </c>
      <c r="C118" s="12" t="s">
        <v>79</v>
      </c>
      <c r="D118" s="12">
        <v>2</v>
      </c>
      <c r="E118" s="12">
        <v>2.77</v>
      </c>
      <c r="F118" s="53">
        <v>71.3</v>
      </c>
      <c r="G118" s="9">
        <f>F118/2</f>
        <v>35.65</v>
      </c>
      <c r="H118" s="8">
        <v>84.75</v>
      </c>
      <c r="I118" s="11">
        <f>(84.75+85)/2</f>
        <v>84.875</v>
      </c>
      <c r="J118" s="11">
        <v>92</v>
      </c>
      <c r="K118" s="8">
        <f>MAX(H118:J118)</f>
        <v>92</v>
      </c>
      <c r="L118" s="9">
        <f>K118/2</f>
        <v>46</v>
      </c>
      <c r="M118" s="8"/>
      <c r="N118" s="8"/>
      <c r="O118" s="16">
        <f>G118+L118+M118+N118</f>
        <v>81.650000000000006</v>
      </c>
      <c r="P118" s="41" t="s">
        <v>172</v>
      </c>
      <c r="Q118" s="37"/>
    </row>
    <row r="119" spans="1:17" ht="15" customHeight="1" x14ac:dyDescent="0.25">
      <c r="A119" s="12">
        <v>95</v>
      </c>
      <c r="B119" s="12" t="s">
        <v>80</v>
      </c>
      <c r="C119" s="12" t="s">
        <v>79</v>
      </c>
      <c r="D119" s="12">
        <v>3</v>
      </c>
      <c r="E119" s="12">
        <v>3.26</v>
      </c>
      <c r="F119" s="53">
        <v>82.73</v>
      </c>
      <c r="G119" s="9">
        <f>F119/2</f>
        <v>41.365000000000002</v>
      </c>
      <c r="H119" s="8">
        <v>84</v>
      </c>
      <c r="I119" s="11">
        <f>(84+70)/2</f>
        <v>77</v>
      </c>
      <c r="J119" s="11">
        <v>92</v>
      </c>
      <c r="K119" s="8">
        <f>MAX(H119:J119)</f>
        <v>92</v>
      </c>
      <c r="L119" s="9">
        <f>K119/2</f>
        <v>46</v>
      </c>
      <c r="M119" s="49">
        <v>-10</v>
      </c>
      <c r="N119" s="8"/>
      <c r="O119" s="16">
        <f>G119+L119+M119+N119</f>
        <v>77.365000000000009</v>
      </c>
      <c r="P119" s="41" t="s">
        <v>172</v>
      </c>
      <c r="Q119" s="37"/>
    </row>
    <row r="120" spans="1:17" ht="15" customHeight="1" x14ac:dyDescent="0.25">
      <c r="A120" s="12">
        <v>96</v>
      </c>
      <c r="B120" s="12" t="s">
        <v>105</v>
      </c>
      <c r="C120" s="12" t="s">
        <v>79</v>
      </c>
      <c r="D120" s="12">
        <v>2</v>
      </c>
      <c r="E120" s="12">
        <v>3.21</v>
      </c>
      <c r="F120" s="53">
        <v>81.56</v>
      </c>
      <c r="G120" s="9">
        <f>F120/2</f>
        <v>40.78</v>
      </c>
      <c r="H120" s="8">
        <v>72</v>
      </c>
      <c r="I120" s="11" t="s">
        <v>185</v>
      </c>
      <c r="J120" s="11"/>
      <c r="K120" s="8">
        <f>MAX(H120:J120)</f>
        <v>72</v>
      </c>
      <c r="L120" s="9">
        <f>K120/2</f>
        <v>36</v>
      </c>
      <c r="M120" s="8"/>
      <c r="N120" s="8"/>
      <c r="O120" s="16">
        <f>G120+L120+M120+N120</f>
        <v>76.78</v>
      </c>
      <c r="P120" s="41" t="s">
        <v>172</v>
      </c>
      <c r="Q120" s="37"/>
    </row>
    <row r="121" spans="1:17" ht="15" customHeight="1" x14ac:dyDescent="0.25">
      <c r="A121" s="12">
        <v>97</v>
      </c>
      <c r="B121" s="12" t="s">
        <v>144</v>
      </c>
      <c r="C121" s="12" t="s">
        <v>79</v>
      </c>
      <c r="D121" s="12">
        <v>2</v>
      </c>
      <c r="E121" s="12">
        <v>2.4500000000000002</v>
      </c>
      <c r="F121" s="53">
        <v>63.83</v>
      </c>
      <c r="G121" s="9">
        <f>F121/2</f>
        <v>31.914999999999999</v>
      </c>
      <c r="H121" s="8">
        <v>75</v>
      </c>
      <c r="I121" s="11">
        <f>(62+81)/2</f>
        <v>71.5</v>
      </c>
      <c r="J121" s="11">
        <v>84</v>
      </c>
      <c r="K121" s="8">
        <f>MAX(H121:J121)</f>
        <v>84</v>
      </c>
      <c r="L121" s="9">
        <f>K121/2</f>
        <v>42</v>
      </c>
      <c r="M121" s="8"/>
      <c r="N121" s="8"/>
      <c r="O121" s="16">
        <f>G121+L121+M121+N121</f>
        <v>73.914999999999992</v>
      </c>
      <c r="P121" s="41" t="s">
        <v>172</v>
      </c>
      <c r="Q121" s="37"/>
    </row>
    <row r="122" spans="1:17" ht="15" customHeight="1" x14ac:dyDescent="0.25">
      <c r="A122" s="12">
        <v>98</v>
      </c>
      <c r="B122" s="12" t="s">
        <v>106</v>
      </c>
      <c r="C122" s="12" t="s">
        <v>79</v>
      </c>
      <c r="D122" s="12">
        <v>2</v>
      </c>
      <c r="E122" s="12">
        <v>2.5</v>
      </c>
      <c r="F122" s="53">
        <v>65</v>
      </c>
      <c r="G122" s="9">
        <f>F122/2</f>
        <v>32.5</v>
      </c>
      <c r="H122" s="8">
        <v>82</v>
      </c>
      <c r="I122" s="11">
        <f>(82+76)/2</f>
        <v>79</v>
      </c>
      <c r="J122" s="11"/>
      <c r="K122" s="8">
        <f>MAX(H122:J122)</f>
        <v>82</v>
      </c>
      <c r="L122" s="9">
        <f>K122/2</f>
        <v>41</v>
      </c>
      <c r="M122" s="8"/>
      <c r="N122" s="8"/>
      <c r="O122" s="16">
        <f>G122+L122+M122+N122</f>
        <v>73.5</v>
      </c>
      <c r="P122" s="41" t="s">
        <v>172</v>
      </c>
      <c r="Q122" s="37"/>
    </row>
    <row r="123" spans="1:17" ht="9.75" customHeight="1" x14ac:dyDescent="0.25">
      <c r="A123" s="50"/>
      <c r="B123" s="50"/>
      <c r="C123" s="50"/>
      <c r="D123" s="50"/>
      <c r="E123" s="50"/>
      <c r="F123" s="54"/>
      <c r="G123" s="20"/>
      <c r="H123" s="22"/>
      <c r="I123" s="50"/>
      <c r="J123" s="50"/>
      <c r="K123" s="20"/>
      <c r="L123" s="20"/>
      <c r="M123" s="20"/>
      <c r="N123" s="20"/>
      <c r="O123" s="20"/>
      <c r="P123" s="51"/>
      <c r="Q123" s="37"/>
    </row>
    <row r="124" spans="1:17" x14ac:dyDescent="0.25">
      <c r="A124" s="12">
        <v>99</v>
      </c>
      <c r="B124" s="12" t="s">
        <v>101</v>
      </c>
      <c r="C124" s="12" t="s">
        <v>192</v>
      </c>
      <c r="D124" s="12">
        <v>2</v>
      </c>
      <c r="E124" s="12">
        <v>3.7</v>
      </c>
      <c r="F124" s="53">
        <v>93</v>
      </c>
      <c r="G124" s="9">
        <f>F124/2</f>
        <v>46.5</v>
      </c>
      <c r="H124" s="11">
        <v>91.75</v>
      </c>
      <c r="I124" s="11" t="s">
        <v>193</v>
      </c>
      <c r="J124" s="11"/>
      <c r="K124" s="8">
        <f>MAX(H124:J124)</f>
        <v>91.75</v>
      </c>
      <c r="L124" s="9">
        <f>K124/2</f>
        <v>45.875</v>
      </c>
      <c r="M124" s="8"/>
      <c r="N124" s="8"/>
      <c r="O124" s="16">
        <f>G124+L124+M124+N124</f>
        <v>92.375</v>
      </c>
      <c r="P124" s="41" t="s">
        <v>173</v>
      </c>
      <c r="Q124" s="37"/>
    </row>
    <row r="125" spans="1:17" x14ac:dyDescent="0.25">
      <c r="A125" s="12">
        <v>100</v>
      </c>
      <c r="B125" s="12" t="s">
        <v>102</v>
      </c>
      <c r="C125" s="12" t="s">
        <v>192</v>
      </c>
      <c r="D125" s="12">
        <v>2</v>
      </c>
      <c r="E125" s="12">
        <v>3.46</v>
      </c>
      <c r="F125" s="53">
        <v>87.4</v>
      </c>
      <c r="G125" s="9">
        <f>F125/2</f>
        <v>43.7</v>
      </c>
      <c r="H125" s="11">
        <v>95.25</v>
      </c>
      <c r="I125" s="11" t="s">
        <v>193</v>
      </c>
      <c r="J125" s="11"/>
      <c r="K125" s="8">
        <f>MAX(H125:J125)</f>
        <v>95.25</v>
      </c>
      <c r="L125" s="9">
        <f>K125/2</f>
        <v>47.625</v>
      </c>
      <c r="M125" s="8"/>
      <c r="N125" s="8"/>
      <c r="O125" s="16">
        <f>G125+L125+M125+N125</f>
        <v>91.325000000000003</v>
      </c>
      <c r="P125" s="41" t="s">
        <v>172</v>
      </c>
      <c r="Q125" s="37"/>
    </row>
    <row r="126" spans="1:17" ht="15" customHeight="1" x14ac:dyDescent="0.25">
      <c r="A126" s="12">
        <v>101</v>
      </c>
      <c r="B126" s="12" t="s">
        <v>104</v>
      </c>
      <c r="C126" s="12" t="s">
        <v>192</v>
      </c>
      <c r="D126" s="12">
        <v>4</v>
      </c>
      <c r="E126" s="12">
        <v>3.12</v>
      </c>
      <c r="F126" s="53">
        <v>79.459999999999994</v>
      </c>
      <c r="G126" s="9">
        <f>F126/2</f>
        <v>39.729999999999997</v>
      </c>
      <c r="H126" s="11">
        <v>69.5</v>
      </c>
      <c r="I126" s="11">
        <f>(60+70)/2</f>
        <v>65</v>
      </c>
      <c r="J126" s="11"/>
      <c r="K126" s="8">
        <f>MAX(H126:J126)</f>
        <v>69.5</v>
      </c>
      <c r="L126" s="9">
        <f>K126/2</f>
        <v>34.75</v>
      </c>
      <c r="M126" s="8"/>
      <c r="N126" s="8"/>
      <c r="O126" s="16">
        <f>G126+L126+M126+N126</f>
        <v>74.47999999999999</v>
      </c>
      <c r="P126" s="41" t="s">
        <v>172</v>
      </c>
      <c r="Q126" s="37"/>
    </row>
    <row r="127" spans="1:17" ht="24.95" customHeight="1" x14ac:dyDescent="0.25">
      <c r="A127" s="65" t="s">
        <v>179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18"/>
    </row>
    <row r="128" spans="1:17" ht="15" customHeight="1" x14ac:dyDescent="0.25">
      <c r="A128" s="6">
        <v>102</v>
      </c>
      <c r="B128" s="6" t="s">
        <v>146</v>
      </c>
      <c r="C128" s="6" t="s">
        <v>13</v>
      </c>
      <c r="D128" s="6">
        <v>2</v>
      </c>
      <c r="E128" s="6">
        <v>3.85</v>
      </c>
      <c r="F128" s="53">
        <v>96.5</v>
      </c>
      <c r="G128" s="9">
        <f t="shared" ref="G128:G136" si="41">F128/2</f>
        <v>48.25</v>
      </c>
      <c r="H128" s="8">
        <v>94</v>
      </c>
      <c r="I128" s="11" t="s">
        <v>193</v>
      </c>
      <c r="J128" s="15"/>
      <c r="K128" s="8">
        <f t="shared" ref="K128:K136" si="42">MAX(H128:J128)</f>
        <v>94</v>
      </c>
      <c r="L128" s="9">
        <f t="shared" ref="L128:L136" si="43">K128/2</f>
        <v>47</v>
      </c>
      <c r="M128" s="8"/>
      <c r="N128" s="8"/>
      <c r="O128" s="16">
        <f t="shared" ref="O128:O136" si="44">G128+L128+M128+N128</f>
        <v>95.25</v>
      </c>
      <c r="P128" s="45" t="s">
        <v>173</v>
      </c>
      <c r="Q128" s="37"/>
    </row>
    <row r="129" spans="1:17" ht="15" customHeight="1" x14ac:dyDescent="0.25">
      <c r="A129" s="6">
        <v>103</v>
      </c>
      <c r="B129" s="6" t="s">
        <v>127</v>
      </c>
      <c r="C129" s="6" t="s">
        <v>13</v>
      </c>
      <c r="D129" s="6">
        <v>3</v>
      </c>
      <c r="E129" s="6">
        <v>3.41</v>
      </c>
      <c r="F129" s="53">
        <v>86.23</v>
      </c>
      <c r="G129" s="9">
        <f t="shared" si="41"/>
        <v>43.115000000000002</v>
      </c>
      <c r="H129" s="8">
        <v>76.5</v>
      </c>
      <c r="I129" s="11">
        <f>(95+91)/2</f>
        <v>93</v>
      </c>
      <c r="J129" s="11"/>
      <c r="K129" s="8">
        <f t="shared" si="42"/>
        <v>93</v>
      </c>
      <c r="L129" s="9">
        <f t="shared" si="43"/>
        <v>46.5</v>
      </c>
      <c r="M129" s="8"/>
      <c r="N129" s="8"/>
      <c r="O129" s="16">
        <f t="shared" si="44"/>
        <v>89.615000000000009</v>
      </c>
      <c r="P129" s="45" t="s">
        <v>173</v>
      </c>
      <c r="Q129" s="37"/>
    </row>
    <row r="130" spans="1:17" ht="15" customHeight="1" x14ac:dyDescent="0.25">
      <c r="A130" s="6">
        <v>104</v>
      </c>
      <c r="B130" s="6" t="s">
        <v>35</v>
      </c>
      <c r="C130" s="6" t="s">
        <v>13</v>
      </c>
      <c r="D130" s="6">
        <v>2</v>
      </c>
      <c r="E130" s="6">
        <v>3.7</v>
      </c>
      <c r="F130" s="53">
        <v>93</v>
      </c>
      <c r="G130" s="9">
        <f t="shared" si="41"/>
        <v>46.5</v>
      </c>
      <c r="H130" s="8">
        <v>70</v>
      </c>
      <c r="I130" s="11">
        <f>(75+76)/2</f>
        <v>75.5</v>
      </c>
      <c r="J130" s="11">
        <v>80</v>
      </c>
      <c r="K130" s="8">
        <f t="shared" si="42"/>
        <v>80</v>
      </c>
      <c r="L130" s="9">
        <f t="shared" si="43"/>
        <v>40</v>
      </c>
      <c r="M130" s="8"/>
      <c r="N130" s="8"/>
      <c r="O130" s="16">
        <f t="shared" si="44"/>
        <v>86.5</v>
      </c>
      <c r="P130" s="45" t="s">
        <v>172</v>
      </c>
      <c r="Q130" s="37"/>
    </row>
    <row r="131" spans="1:17" ht="15" customHeight="1" x14ac:dyDescent="0.25">
      <c r="A131" s="6">
        <v>105</v>
      </c>
      <c r="B131" s="6" t="s">
        <v>125</v>
      </c>
      <c r="C131" s="6" t="s">
        <v>13</v>
      </c>
      <c r="D131" s="6">
        <v>2</v>
      </c>
      <c r="E131" s="6">
        <v>2.92</v>
      </c>
      <c r="F131" s="53">
        <v>74.8</v>
      </c>
      <c r="G131" s="9">
        <f t="shared" si="41"/>
        <v>37.4</v>
      </c>
      <c r="H131" s="8">
        <v>82</v>
      </c>
      <c r="I131" s="11">
        <f>(82+88)/2</f>
        <v>85</v>
      </c>
      <c r="J131" s="11">
        <v>96</v>
      </c>
      <c r="K131" s="8">
        <f t="shared" si="42"/>
        <v>96</v>
      </c>
      <c r="L131" s="9">
        <f t="shared" si="43"/>
        <v>48</v>
      </c>
      <c r="M131" s="8"/>
      <c r="N131" s="8"/>
      <c r="O131" s="16">
        <f t="shared" si="44"/>
        <v>85.4</v>
      </c>
      <c r="P131" s="45" t="s">
        <v>172</v>
      </c>
      <c r="Q131" s="37"/>
    </row>
    <row r="132" spans="1:17" ht="15" customHeight="1" x14ac:dyDescent="0.25">
      <c r="A132" s="6">
        <v>106</v>
      </c>
      <c r="B132" s="6" t="s">
        <v>129</v>
      </c>
      <c r="C132" s="6" t="s">
        <v>13</v>
      </c>
      <c r="D132" s="6">
        <v>3</v>
      </c>
      <c r="E132" s="6">
        <v>3.17</v>
      </c>
      <c r="F132" s="53">
        <v>80.63</v>
      </c>
      <c r="G132" s="9">
        <f t="shared" si="41"/>
        <v>40.314999999999998</v>
      </c>
      <c r="H132" s="8">
        <v>72</v>
      </c>
      <c r="I132" s="11">
        <f>(88+84)/2</f>
        <v>86</v>
      </c>
      <c r="J132" s="15"/>
      <c r="K132" s="8">
        <f t="shared" si="42"/>
        <v>86</v>
      </c>
      <c r="L132" s="9">
        <f t="shared" si="43"/>
        <v>43</v>
      </c>
      <c r="M132" s="8"/>
      <c r="N132" s="8"/>
      <c r="O132" s="16">
        <f t="shared" si="44"/>
        <v>83.314999999999998</v>
      </c>
      <c r="P132" s="45" t="s">
        <v>172</v>
      </c>
      <c r="Q132" s="37"/>
    </row>
    <row r="133" spans="1:17" ht="15" customHeight="1" x14ac:dyDescent="0.25">
      <c r="A133" s="6">
        <v>107</v>
      </c>
      <c r="B133" s="6" t="s">
        <v>124</v>
      </c>
      <c r="C133" s="6" t="s">
        <v>13</v>
      </c>
      <c r="D133" s="6">
        <v>2</v>
      </c>
      <c r="E133" s="6">
        <v>3.5</v>
      </c>
      <c r="F133" s="53">
        <v>88.33</v>
      </c>
      <c r="G133" s="9">
        <f t="shared" si="41"/>
        <v>44.164999999999999</v>
      </c>
      <c r="H133" s="8">
        <v>75.5</v>
      </c>
      <c r="I133" s="11">
        <f>(68+73)/2</f>
        <v>70.5</v>
      </c>
      <c r="J133" s="15"/>
      <c r="K133" s="8">
        <f t="shared" si="42"/>
        <v>75.5</v>
      </c>
      <c r="L133" s="9">
        <f t="shared" si="43"/>
        <v>37.75</v>
      </c>
      <c r="M133" s="8"/>
      <c r="N133" s="8"/>
      <c r="O133" s="16">
        <f t="shared" si="44"/>
        <v>81.914999999999992</v>
      </c>
      <c r="P133" s="45" t="s">
        <v>172</v>
      </c>
      <c r="Q133" s="37"/>
    </row>
    <row r="134" spans="1:17" ht="15" customHeight="1" x14ac:dyDescent="0.25">
      <c r="A134" s="6">
        <v>108</v>
      </c>
      <c r="B134" s="6" t="s">
        <v>34</v>
      </c>
      <c r="C134" s="6" t="s">
        <v>13</v>
      </c>
      <c r="D134" s="6">
        <v>2</v>
      </c>
      <c r="E134" s="6">
        <v>3.71</v>
      </c>
      <c r="F134" s="53">
        <v>93.23</v>
      </c>
      <c r="G134" s="9">
        <f t="shared" si="41"/>
        <v>46.615000000000002</v>
      </c>
      <c r="H134" s="8">
        <v>90</v>
      </c>
      <c r="I134" s="11" t="s">
        <v>193</v>
      </c>
      <c r="J134" s="11"/>
      <c r="K134" s="8">
        <f t="shared" si="42"/>
        <v>90</v>
      </c>
      <c r="L134" s="9">
        <f t="shared" si="43"/>
        <v>45</v>
      </c>
      <c r="M134" s="49">
        <v>-10</v>
      </c>
      <c r="N134" s="8"/>
      <c r="O134" s="16">
        <f t="shared" si="44"/>
        <v>81.615000000000009</v>
      </c>
      <c r="P134" s="45" t="s">
        <v>172</v>
      </c>
      <c r="Q134" s="37"/>
    </row>
    <row r="135" spans="1:17" ht="15" customHeight="1" x14ac:dyDescent="0.25">
      <c r="A135" s="6">
        <v>109</v>
      </c>
      <c r="B135" s="6" t="s">
        <v>128</v>
      </c>
      <c r="C135" s="6" t="s">
        <v>13</v>
      </c>
      <c r="D135" s="6">
        <v>2</v>
      </c>
      <c r="E135" s="6">
        <v>3.18</v>
      </c>
      <c r="F135" s="53">
        <v>80.86</v>
      </c>
      <c r="G135" s="9">
        <f t="shared" si="41"/>
        <v>40.43</v>
      </c>
      <c r="H135" s="8">
        <v>79.5</v>
      </c>
      <c r="I135" s="11">
        <f>(79.5+63)/2</f>
        <v>71.25</v>
      </c>
      <c r="J135" s="11"/>
      <c r="K135" s="8">
        <f t="shared" si="42"/>
        <v>79.5</v>
      </c>
      <c r="L135" s="9">
        <f t="shared" si="43"/>
        <v>39.75</v>
      </c>
      <c r="M135" s="8"/>
      <c r="N135" s="8"/>
      <c r="O135" s="16">
        <f t="shared" si="44"/>
        <v>80.180000000000007</v>
      </c>
      <c r="P135" s="45" t="s">
        <v>172</v>
      </c>
      <c r="Q135" s="37"/>
    </row>
    <row r="136" spans="1:17" ht="15" customHeight="1" x14ac:dyDescent="0.25">
      <c r="A136" s="6">
        <v>110</v>
      </c>
      <c r="B136" s="6" t="s">
        <v>126</v>
      </c>
      <c r="C136" s="6" t="s">
        <v>13</v>
      </c>
      <c r="D136" s="6">
        <v>2</v>
      </c>
      <c r="E136" s="6">
        <v>2.3199999999999998</v>
      </c>
      <c r="F136" s="53">
        <v>60.8</v>
      </c>
      <c r="G136" s="9">
        <f t="shared" si="41"/>
        <v>30.4</v>
      </c>
      <c r="H136" s="8">
        <v>69.814999999999998</v>
      </c>
      <c r="I136" s="11" t="s">
        <v>185</v>
      </c>
      <c r="J136" s="11">
        <v>44</v>
      </c>
      <c r="K136" s="8">
        <f t="shared" si="42"/>
        <v>69.814999999999998</v>
      </c>
      <c r="L136" s="9">
        <f t="shared" si="43"/>
        <v>34.907499999999999</v>
      </c>
      <c r="M136" s="8"/>
      <c r="N136" s="8"/>
      <c r="O136" s="16">
        <f t="shared" si="44"/>
        <v>65.307500000000005</v>
      </c>
      <c r="P136" s="45" t="s">
        <v>172</v>
      </c>
      <c r="Q136" s="37"/>
    </row>
    <row r="137" spans="1:17" ht="24.95" customHeight="1" x14ac:dyDescent="0.25">
      <c r="A137" s="65" t="s">
        <v>180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37"/>
    </row>
    <row r="138" spans="1:17" ht="36" x14ac:dyDescent="0.25">
      <c r="A138" s="12">
        <v>111</v>
      </c>
      <c r="B138" s="12" t="s">
        <v>75</v>
      </c>
      <c r="C138" s="12" t="s">
        <v>166</v>
      </c>
      <c r="D138" s="12">
        <v>2</v>
      </c>
      <c r="E138" s="12">
        <v>2.76</v>
      </c>
      <c r="F138" s="53">
        <v>71.06</v>
      </c>
      <c r="G138" s="9">
        <f t="shared" ref="G138:G151" si="45">F138/2</f>
        <v>35.53</v>
      </c>
      <c r="H138" s="14"/>
      <c r="I138" s="11"/>
      <c r="J138" s="11"/>
      <c r="K138" s="8">
        <f t="shared" ref="K138:K151" si="46">MAX(H138:J138)</f>
        <v>0</v>
      </c>
      <c r="L138" s="9">
        <f t="shared" ref="L138:L139" si="47">K138/2</f>
        <v>0</v>
      </c>
      <c r="M138" s="8"/>
      <c r="N138" s="8"/>
      <c r="O138" s="16">
        <f t="shared" ref="O138:O139" si="48">G138+L138+M138+N138</f>
        <v>35.53</v>
      </c>
      <c r="P138" s="42" t="s">
        <v>187</v>
      </c>
      <c r="Q138" s="37"/>
    </row>
    <row r="139" spans="1:17" ht="36" x14ac:dyDescent="0.25">
      <c r="A139" s="12">
        <v>112</v>
      </c>
      <c r="B139" s="12" t="s">
        <v>76</v>
      </c>
      <c r="C139" s="12" t="s">
        <v>166</v>
      </c>
      <c r="D139" s="12">
        <v>2</v>
      </c>
      <c r="E139" s="12">
        <v>2.23</v>
      </c>
      <c r="F139" s="53">
        <v>58.7</v>
      </c>
      <c r="G139" s="9">
        <f t="shared" si="45"/>
        <v>29.35</v>
      </c>
      <c r="H139" s="14"/>
      <c r="I139" s="11"/>
      <c r="J139" s="11"/>
      <c r="K139" s="8">
        <f t="shared" si="46"/>
        <v>0</v>
      </c>
      <c r="L139" s="9">
        <f t="shared" si="47"/>
        <v>0</v>
      </c>
      <c r="M139" s="8"/>
      <c r="N139" s="8"/>
      <c r="O139" s="16">
        <f t="shared" si="48"/>
        <v>29.35</v>
      </c>
      <c r="P139" s="42" t="s">
        <v>187</v>
      </c>
      <c r="Q139" s="37"/>
    </row>
    <row r="140" spans="1:17" s="30" customFormat="1" ht="9" customHeight="1" x14ac:dyDescent="0.25">
      <c r="A140" s="19"/>
      <c r="B140" s="19"/>
      <c r="C140" s="19"/>
      <c r="D140" s="19"/>
      <c r="E140" s="19"/>
      <c r="F140" s="54"/>
      <c r="G140" s="20"/>
      <c r="H140" s="22"/>
      <c r="I140" s="19"/>
      <c r="J140" s="26"/>
      <c r="K140" s="20"/>
      <c r="L140" s="20"/>
      <c r="M140" s="20"/>
      <c r="N140" s="20"/>
      <c r="O140" s="20"/>
      <c r="P140" s="60"/>
      <c r="Q140" s="39"/>
    </row>
    <row r="141" spans="1:17" x14ac:dyDescent="0.25">
      <c r="A141" s="12">
        <v>113</v>
      </c>
      <c r="B141" s="12" t="s">
        <v>72</v>
      </c>
      <c r="C141" s="12" t="s">
        <v>167</v>
      </c>
      <c r="D141" s="12">
        <v>2</v>
      </c>
      <c r="E141" s="12">
        <v>3.38</v>
      </c>
      <c r="F141" s="53">
        <v>85.53</v>
      </c>
      <c r="G141" s="9">
        <f>F141/2</f>
        <v>42.765000000000001</v>
      </c>
      <c r="H141" s="14"/>
      <c r="I141" s="11">
        <v>90</v>
      </c>
      <c r="J141" s="11">
        <v>88</v>
      </c>
      <c r="K141" s="8">
        <f>MAX(H141:J141)</f>
        <v>90</v>
      </c>
      <c r="L141" s="9">
        <f>K141/2</f>
        <v>45</v>
      </c>
      <c r="M141" s="8"/>
      <c r="N141" s="8"/>
      <c r="O141" s="16">
        <f>G141+L141+M141+N141</f>
        <v>87.765000000000001</v>
      </c>
      <c r="P141" s="42" t="s">
        <v>173</v>
      </c>
      <c r="Q141" s="37"/>
    </row>
    <row r="142" spans="1:17" x14ac:dyDescent="0.25">
      <c r="A142" s="12">
        <v>114</v>
      </c>
      <c r="B142" s="12" t="s">
        <v>77</v>
      </c>
      <c r="C142" s="12" t="s">
        <v>167</v>
      </c>
      <c r="D142" s="12">
        <v>3</v>
      </c>
      <c r="E142" s="12">
        <v>3.44</v>
      </c>
      <c r="F142" s="53">
        <v>86.93</v>
      </c>
      <c r="G142" s="9">
        <f>F142/2</f>
        <v>43.465000000000003</v>
      </c>
      <c r="H142" s="8"/>
      <c r="I142" s="11">
        <v>80</v>
      </c>
      <c r="J142" s="11">
        <v>60</v>
      </c>
      <c r="K142" s="8">
        <f>MAX(H142:J142)</f>
        <v>80</v>
      </c>
      <c r="L142" s="9">
        <f>K142/2</f>
        <v>40</v>
      </c>
      <c r="M142" s="8"/>
      <c r="N142" s="8"/>
      <c r="O142" s="16">
        <f>G142+L142+M142+N142</f>
        <v>83.465000000000003</v>
      </c>
      <c r="P142" s="42" t="s">
        <v>172</v>
      </c>
      <c r="Q142" s="37"/>
    </row>
    <row r="143" spans="1:17" ht="36" x14ac:dyDescent="0.25">
      <c r="A143" s="12">
        <v>115</v>
      </c>
      <c r="B143" s="12" t="s">
        <v>90</v>
      </c>
      <c r="C143" s="12" t="s">
        <v>167</v>
      </c>
      <c r="D143" s="12">
        <v>3</v>
      </c>
      <c r="E143" s="12">
        <v>3.66</v>
      </c>
      <c r="F143" s="53">
        <v>92.06</v>
      </c>
      <c r="G143" s="9">
        <f>F143/2</f>
        <v>46.03</v>
      </c>
      <c r="H143" s="8"/>
      <c r="I143" s="11"/>
      <c r="J143" s="11">
        <v>52</v>
      </c>
      <c r="K143" s="8">
        <f>MAX(H143:J143)</f>
        <v>52</v>
      </c>
      <c r="L143" s="9">
        <f>K143/2</f>
        <v>26</v>
      </c>
      <c r="M143" s="8"/>
      <c r="N143" s="8"/>
      <c r="O143" s="16">
        <f>G143+L143+M143+N143</f>
        <v>72.03</v>
      </c>
      <c r="P143" s="42" t="s">
        <v>186</v>
      </c>
      <c r="Q143" s="37"/>
    </row>
    <row r="144" spans="1:17" ht="36" x14ac:dyDescent="0.25">
      <c r="A144" s="12">
        <v>116</v>
      </c>
      <c r="B144" s="12" t="s">
        <v>89</v>
      </c>
      <c r="C144" s="12" t="s">
        <v>167</v>
      </c>
      <c r="D144" s="12">
        <v>2</v>
      </c>
      <c r="E144" s="12">
        <v>3.01</v>
      </c>
      <c r="F144" s="53">
        <v>76.900000000000006</v>
      </c>
      <c r="G144" s="9">
        <f>F144/2</f>
        <v>38.450000000000003</v>
      </c>
      <c r="H144" s="8"/>
      <c r="I144" s="11"/>
      <c r="J144" s="11">
        <v>40</v>
      </c>
      <c r="K144" s="8">
        <f>MAX(H144:J144)</f>
        <v>40</v>
      </c>
      <c r="L144" s="9">
        <f>K144/2</f>
        <v>20</v>
      </c>
      <c r="M144" s="8"/>
      <c r="N144" s="8"/>
      <c r="O144" s="16">
        <f>G144+L144+M144+N144</f>
        <v>58.45</v>
      </c>
      <c r="P144" s="42" t="s">
        <v>186</v>
      </c>
      <c r="Q144" s="37"/>
    </row>
    <row r="145" spans="1:29" x14ac:dyDescent="0.25">
      <c r="A145" s="37"/>
      <c r="B145" s="37"/>
      <c r="C145" s="37"/>
      <c r="D145" s="37"/>
      <c r="E145" s="37"/>
      <c r="F145" s="5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1:29" x14ac:dyDescent="0.25">
      <c r="A146" s="12">
        <v>117</v>
      </c>
      <c r="B146" s="12" t="s">
        <v>74</v>
      </c>
      <c r="C146" s="12" t="s">
        <v>168</v>
      </c>
      <c r="D146" s="12">
        <v>3</v>
      </c>
      <c r="E146" s="12">
        <v>3.41</v>
      </c>
      <c r="F146" s="53">
        <v>86.23</v>
      </c>
      <c r="G146" s="9">
        <f>F146/2</f>
        <v>43.115000000000002</v>
      </c>
      <c r="H146" s="14"/>
      <c r="I146" s="11">
        <v>60</v>
      </c>
      <c r="J146" s="11">
        <v>60</v>
      </c>
      <c r="K146" s="8">
        <f>MAX(H146:J146)</f>
        <v>60</v>
      </c>
      <c r="L146" s="9">
        <f>K146/2</f>
        <v>30</v>
      </c>
      <c r="M146" s="8"/>
      <c r="N146" s="8"/>
      <c r="O146" s="16">
        <f>G146+L146+M146+N146</f>
        <v>73.115000000000009</v>
      </c>
      <c r="P146" s="42" t="s">
        <v>173</v>
      </c>
      <c r="Q146" s="37"/>
    </row>
    <row r="147" spans="1:29" ht="36" x14ac:dyDescent="0.25">
      <c r="A147" s="12">
        <v>118</v>
      </c>
      <c r="B147" s="12" t="s">
        <v>91</v>
      </c>
      <c r="C147" s="12" t="s">
        <v>168</v>
      </c>
      <c r="D147" s="12">
        <v>3</v>
      </c>
      <c r="E147" s="12">
        <v>2.79</v>
      </c>
      <c r="F147" s="53">
        <v>71.760000000000005</v>
      </c>
      <c r="G147" s="9">
        <f>F147/2</f>
        <v>35.880000000000003</v>
      </c>
      <c r="H147" s="14"/>
      <c r="I147" s="11"/>
      <c r="J147" s="11">
        <v>32</v>
      </c>
      <c r="K147" s="8">
        <f>MAX(H147:J147)</f>
        <v>32</v>
      </c>
      <c r="L147" s="9">
        <f>K147/2</f>
        <v>16</v>
      </c>
      <c r="M147" s="8"/>
      <c r="N147" s="8"/>
      <c r="O147" s="16">
        <f>G147+L147+M147+N147</f>
        <v>51.88</v>
      </c>
      <c r="P147" s="42" t="s">
        <v>186</v>
      </c>
      <c r="Q147" s="37"/>
    </row>
    <row r="148" spans="1:29" ht="36" x14ac:dyDescent="0.25">
      <c r="A148" s="12">
        <v>119</v>
      </c>
      <c r="B148" s="12" t="s">
        <v>92</v>
      </c>
      <c r="C148" s="12" t="s">
        <v>168</v>
      </c>
      <c r="D148" s="12">
        <v>3</v>
      </c>
      <c r="E148" s="12">
        <v>2.38</v>
      </c>
      <c r="F148" s="53">
        <v>62.2</v>
      </c>
      <c r="G148" s="9">
        <f>F148/2</f>
        <v>31.1</v>
      </c>
      <c r="H148" s="14"/>
      <c r="I148" s="11"/>
      <c r="J148" s="11">
        <v>32</v>
      </c>
      <c r="K148" s="8">
        <f>MAX(H148:J148)</f>
        <v>32</v>
      </c>
      <c r="L148" s="9">
        <f>K148/2</f>
        <v>16</v>
      </c>
      <c r="M148" s="8"/>
      <c r="N148" s="8"/>
      <c r="O148" s="16">
        <f>G148+L148+M148+N148</f>
        <v>47.1</v>
      </c>
      <c r="P148" s="42" t="s">
        <v>186</v>
      </c>
      <c r="Q148" s="37"/>
    </row>
    <row r="149" spans="1:29" ht="36" x14ac:dyDescent="0.25">
      <c r="A149" s="12">
        <v>120</v>
      </c>
      <c r="B149" s="12" t="s">
        <v>73</v>
      </c>
      <c r="C149" s="12" t="s">
        <v>168</v>
      </c>
      <c r="D149" s="12">
        <v>3</v>
      </c>
      <c r="E149" s="12">
        <v>2.66</v>
      </c>
      <c r="F149" s="53">
        <v>68.73</v>
      </c>
      <c r="G149" s="9">
        <f>F149/2</f>
        <v>34.365000000000002</v>
      </c>
      <c r="H149" s="14"/>
      <c r="I149" s="11"/>
      <c r="J149" s="11">
        <v>20</v>
      </c>
      <c r="K149" s="8">
        <f>MAX(H149:J149)</f>
        <v>20</v>
      </c>
      <c r="L149" s="9">
        <f>K149/2</f>
        <v>10</v>
      </c>
      <c r="M149" s="8"/>
      <c r="N149" s="8"/>
      <c r="O149" s="16">
        <f>G149+L149+M149+N149</f>
        <v>44.365000000000002</v>
      </c>
      <c r="P149" s="42" t="s">
        <v>186</v>
      </c>
      <c r="Q149" s="18"/>
    </row>
    <row r="150" spans="1:29" ht="24.95" customHeight="1" x14ac:dyDescent="0.25">
      <c r="A150" s="64" t="s">
        <v>181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18"/>
    </row>
    <row r="151" spans="1:29" ht="15" customHeight="1" x14ac:dyDescent="0.25">
      <c r="A151" s="6">
        <v>121</v>
      </c>
      <c r="B151" s="6" t="s">
        <v>196</v>
      </c>
      <c r="C151" s="6" t="s">
        <v>169</v>
      </c>
      <c r="D151" s="6">
        <v>6</v>
      </c>
      <c r="E151" s="6">
        <v>2.89</v>
      </c>
      <c r="F151" s="53">
        <v>74.099999999999994</v>
      </c>
      <c r="G151" s="9">
        <f t="shared" si="45"/>
        <v>37.049999999999997</v>
      </c>
      <c r="H151" s="8">
        <v>83</v>
      </c>
      <c r="I151" s="11">
        <f>(83+72)/2</f>
        <v>77.5</v>
      </c>
      <c r="J151" s="11">
        <v>96</v>
      </c>
      <c r="K151" s="8">
        <f t="shared" si="46"/>
        <v>96</v>
      </c>
      <c r="L151" s="9">
        <f>K151/2</f>
        <v>48</v>
      </c>
      <c r="M151" s="8"/>
      <c r="N151" s="8"/>
      <c r="O151" s="16">
        <f>G151+L151+M151+N151</f>
        <v>85.05</v>
      </c>
      <c r="P151" s="23" t="s">
        <v>173</v>
      </c>
      <c r="Q151" s="18"/>
    </row>
    <row r="152" spans="1:29" ht="24.95" customHeight="1" x14ac:dyDescent="0.25">
      <c r="A152" s="64" t="s">
        <v>182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18"/>
    </row>
    <row r="153" spans="1:29" ht="15" customHeight="1" x14ac:dyDescent="0.25">
      <c r="A153" s="12">
        <v>122</v>
      </c>
      <c r="B153" s="12" t="s">
        <v>121</v>
      </c>
      <c r="C153" s="12" t="s">
        <v>4</v>
      </c>
      <c r="D153" s="12" t="s">
        <v>15</v>
      </c>
      <c r="E153" s="12">
        <v>3.69</v>
      </c>
      <c r="F153" s="53">
        <v>92.76</v>
      </c>
      <c r="G153" s="9">
        <f t="shared" ref="G153:G160" si="49">F153/2</f>
        <v>46.38</v>
      </c>
      <c r="H153" s="8">
        <v>87.5</v>
      </c>
      <c r="I153" s="11"/>
      <c r="J153" s="11"/>
      <c r="K153" s="8">
        <f t="shared" ref="K153:K160" si="50">MAX(H153:J153)</f>
        <v>87.5</v>
      </c>
      <c r="L153" s="9">
        <f t="shared" ref="L153:L160" si="51">K153/2</f>
        <v>43.75</v>
      </c>
      <c r="M153" s="8"/>
      <c r="N153" s="8"/>
      <c r="O153" s="16">
        <f t="shared" ref="O153:O160" si="52">G153+L153+M153+N153</f>
        <v>90.13</v>
      </c>
      <c r="P153" s="41" t="s">
        <v>173</v>
      </c>
      <c r="Q153" s="37"/>
    </row>
    <row r="154" spans="1:29" ht="15" customHeight="1" x14ac:dyDescent="0.25">
      <c r="A154" s="12">
        <v>123</v>
      </c>
      <c r="B154" s="12" t="s">
        <v>120</v>
      </c>
      <c r="C154" s="12" t="s">
        <v>4</v>
      </c>
      <c r="D154" s="12" t="s">
        <v>15</v>
      </c>
      <c r="E154" s="12">
        <v>3.53</v>
      </c>
      <c r="F154" s="53">
        <v>89.03</v>
      </c>
      <c r="G154" s="9">
        <f t="shared" si="49"/>
        <v>44.515000000000001</v>
      </c>
      <c r="H154" s="8">
        <v>90</v>
      </c>
      <c r="I154" s="11"/>
      <c r="J154" s="15"/>
      <c r="K154" s="8">
        <f t="shared" si="50"/>
        <v>90</v>
      </c>
      <c r="L154" s="9">
        <f t="shared" si="51"/>
        <v>45</v>
      </c>
      <c r="M154" s="8"/>
      <c r="N154" s="8"/>
      <c r="O154" s="16">
        <f t="shared" si="52"/>
        <v>89.515000000000001</v>
      </c>
      <c r="P154" s="41" t="s">
        <v>172</v>
      </c>
      <c r="Q154" s="37"/>
    </row>
    <row r="155" spans="1:29" ht="15" customHeight="1" x14ac:dyDescent="0.25">
      <c r="A155" s="12">
        <v>124</v>
      </c>
      <c r="B155" s="12" t="s">
        <v>122</v>
      </c>
      <c r="C155" s="12" t="s">
        <v>170</v>
      </c>
      <c r="D155" s="12" t="s">
        <v>15</v>
      </c>
      <c r="E155" s="12">
        <v>3.23</v>
      </c>
      <c r="F155" s="53">
        <v>82.03</v>
      </c>
      <c r="G155" s="9">
        <f t="shared" si="49"/>
        <v>41.015000000000001</v>
      </c>
      <c r="H155" s="8">
        <v>95</v>
      </c>
      <c r="I155" s="11"/>
      <c r="J155" s="11"/>
      <c r="K155" s="8">
        <f t="shared" si="50"/>
        <v>95</v>
      </c>
      <c r="L155" s="9">
        <f t="shared" si="51"/>
        <v>47.5</v>
      </c>
      <c r="M155" s="8"/>
      <c r="N155" s="8"/>
      <c r="O155" s="16">
        <f t="shared" si="52"/>
        <v>88.515000000000001</v>
      </c>
      <c r="P155" s="41" t="s">
        <v>172</v>
      </c>
      <c r="Q155" s="37"/>
    </row>
    <row r="156" spans="1:29" ht="15" customHeight="1" x14ac:dyDescent="0.25">
      <c r="A156" s="12">
        <v>125</v>
      </c>
      <c r="B156" s="12" t="s">
        <v>40</v>
      </c>
      <c r="C156" s="12" t="s">
        <v>188</v>
      </c>
      <c r="D156" s="12" t="s">
        <v>15</v>
      </c>
      <c r="E156" s="12">
        <v>3.75</v>
      </c>
      <c r="F156" s="53">
        <v>94.16</v>
      </c>
      <c r="G156" s="9">
        <f t="shared" si="49"/>
        <v>47.08</v>
      </c>
      <c r="H156" s="14"/>
      <c r="I156" s="11"/>
      <c r="J156" s="11">
        <v>80</v>
      </c>
      <c r="K156" s="8">
        <f t="shared" si="50"/>
        <v>80</v>
      </c>
      <c r="L156" s="9">
        <f t="shared" si="51"/>
        <v>40</v>
      </c>
      <c r="M156" s="8"/>
      <c r="N156" s="8"/>
      <c r="O156" s="16">
        <f t="shared" si="52"/>
        <v>87.08</v>
      </c>
      <c r="P156" s="41" t="s">
        <v>172</v>
      </c>
      <c r="Q156" s="37"/>
    </row>
    <row r="157" spans="1:29" ht="15" customHeight="1" x14ac:dyDescent="0.25">
      <c r="A157" s="12">
        <v>126</v>
      </c>
      <c r="B157" s="12" t="s">
        <v>123</v>
      </c>
      <c r="C157" s="12" t="s">
        <v>171</v>
      </c>
      <c r="D157" s="12" t="s">
        <v>15</v>
      </c>
      <c r="E157" s="12">
        <v>2.67</v>
      </c>
      <c r="F157" s="53">
        <v>68.959999999999994</v>
      </c>
      <c r="G157" s="9">
        <f t="shared" si="49"/>
        <v>34.479999999999997</v>
      </c>
      <c r="H157" s="8">
        <v>82.5</v>
      </c>
      <c r="I157" s="11"/>
      <c r="J157" s="11"/>
      <c r="K157" s="8">
        <f t="shared" si="50"/>
        <v>82.5</v>
      </c>
      <c r="L157" s="9">
        <f t="shared" si="51"/>
        <v>41.25</v>
      </c>
      <c r="M157" s="8"/>
      <c r="N157" s="8"/>
      <c r="O157" s="16">
        <f t="shared" si="52"/>
        <v>75.72999999999999</v>
      </c>
      <c r="P157" s="41" t="s">
        <v>172</v>
      </c>
      <c r="Q157" s="37"/>
    </row>
    <row r="158" spans="1:29" ht="15" customHeight="1" x14ac:dyDescent="0.25">
      <c r="A158" s="12">
        <v>127</v>
      </c>
      <c r="B158" s="12" t="s">
        <v>16</v>
      </c>
      <c r="C158" s="12" t="s">
        <v>162</v>
      </c>
      <c r="D158" s="12" t="s">
        <v>15</v>
      </c>
      <c r="E158" s="12">
        <v>3.18</v>
      </c>
      <c r="F158" s="53">
        <v>80.86</v>
      </c>
      <c r="G158" s="9">
        <f t="shared" si="49"/>
        <v>40.43</v>
      </c>
      <c r="H158" s="8">
        <v>61.25</v>
      </c>
      <c r="I158" s="11"/>
      <c r="J158" s="11">
        <v>32</v>
      </c>
      <c r="K158" s="8">
        <f t="shared" si="50"/>
        <v>61.25</v>
      </c>
      <c r="L158" s="9">
        <f t="shared" si="51"/>
        <v>30.625</v>
      </c>
      <c r="M158" s="8"/>
      <c r="N158" s="8"/>
      <c r="O158" s="16">
        <f t="shared" si="52"/>
        <v>71.055000000000007</v>
      </c>
      <c r="P158" s="41" t="s">
        <v>172</v>
      </c>
      <c r="Q158" s="37"/>
    </row>
    <row r="159" spans="1:29" ht="15" customHeight="1" x14ac:dyDescent="0.25">
      <c r="A159" s="12">
        <v>128</v>
      </c>
      <c r="B159" s="12" t="s">
        <v>39</v>
      </c>
      <c r="C159" s="12" t="s">
        <v>161</v>
      </c>
      <c r="D159" s="12" t="s">
        <v>15</v>
      </c>
      <c r="E159" s="12">
        <v>2.76</v>
      </c>
      <c r="F159" s="53">
        <v>71.06</v>
      </c>
      <c r="G159" s="9">
        <f t="shared" si="49"/>
        <v>35.53</v>
      </c>
      <c r="H159" s="8">
        <v>68.75</v>
      </c>
      <c r="I159" s="11"/>
      <c r="J159" s="11"/>
      <c r="K159" s="8">
        <f t="shared" si="50"/>
        <v>68.75</v>
      </c>
      <c r="L159" s="9">
        <f t="shared" si="51"/>
        <v>34.375</v>
      </c>
      <c r="M159" s="8"/>
      <c r="N159" s="8"/>
      <c r="O159" s="16">
        <f t="shared" si="52"/>
        <v>69.905000000000001</v>
      </c>
      <c r="P159" s="41" t="s">
        <v>172</v>
      </c>
      <c r="Q159" s="37"/>
    </row>
    <row r="160" spans="1:29" s="13" customFormat="1" ht="15" customHeight="1" x14ac:dyDescent="0.25">
      <c r="A160" s="12">
        <v>129</v>
      </c>
      <c r="B160" s="12" t="s">
        <v>38</v>
      </c>
      <c r="C160" s="12" t="s">
        <v>14</v>
      </c>
      <c r="D160" s="12" t="s">
        <v>15</v>
      </c>
      <c r="E160" s="12">
        <v>3.83</v>
      </c>
      <c r="F160" s="53">
        <v>96.03</v>
      </c>
      <c r="G160" s="9">
        <f t="shared" si="49"/>
        <v>48.015000000000001</v>
      </c>
      <c r="H160" s="14"/>
      <c r="I160" s="11"/>
      <c r="J160" s="11"/>
      <c r="K160" s="8">
        <f t="shared" si="50"/>
        <v>0</v>
      </c>
      <c r="L160" s="9">
        <f t="shared" si="51"/>
        <v>0</v>
      </c>
      <c r="M160" s="8"/>
      <c r="N160" s="8"/>
      <c r="O160" s="16">
        <f t="shared" si="52"/>
        <v>48.015000000000001</v>
      </c>
      <c r="P160" s="41" t="s">
        <v>172</v>
      </c>
      <c r="Q160" s="3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35"/>
    </row>
    <row r="161" spans="1:17" ht="18.75" x14ac:dyDescent="0.25">
      <c r="A161" s="64" t="s">
        <v>183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18"/>
    </row>
    <row r="162" spans="1:17" x14ac:dyDescent="0.25">
      <c r="A162" s="12">
        <v>130</v>
      </c>
      <c r="B162" s="12" t="s">
        <v>103</v>
      </c>
      <c r="C162" s="12" t="s">
        <v>192</v>
      </c>
      <c r="D162" s="12" t="s">
        <v>15</v>
      </c>
      <c r="E162" s="12">
        <v>3.75</v>
      </c>
      <c r="F162" s="53">
        <v>94.16</v>
      </c>
      <c r="G162" s="9">
        <f>F162/2</f>
        <v>47.08</v>
      </c>
      <c r="H162" s="11">
        <v>93</v>
      </c>
      <c r="I162" s="11" t="s">
        <v>193</v>
      </c>
      <c r="J162" s="11"/>
      <c r="K162" s="8">
        <f>MAX(H162:J162)</f>
        <v>93</v>
      </c>
      <c r="L162" s="9">
        <f>K162/2</f>
        <v>46.5</v>
      </c>
      <c r="M162" s="8"/>
      <c r="N162" s="8"/>
      <c r="O162" s="16">
        <f>G162+L162+M162+N162</f>
        <v>93.58</v>
      </c>
      <c r="P162" s="41" t="s">
        <v>173</v>
      </c>
      <c r="Q162" s="18"/>
    </row>
    <row r="163" spans="1:17" x14ac:dyDescent="0.25">
      <c r="A163" s="12">
        <v>131</v>
      </c>
      <c r="B163" s="12" t="s">
        <v>147</v>
      </c>
      <c r="C163" s="12" t="s">
        <v>190</v>
      </c>
      <c r="D163" s="12" t="s">
        <v>15</v>
      </c>
      <c r="E163" s="12">
        <v>3.5</v>
      </c>
      <c r="F163" s="53">
        <v>88.33</v>
      </c>
      <c r="G163" s="9">
        <f>F163/2</f>
        <v>44.164999999999999</v>
      </c>
      <c r="H163" s="11">
        <v>86.25</v>
      </c>
      <c r="I163" s="11"/>
      <c r="J163" s="11">
        <v>96</v>
      </c>
      <c r="K163" s="8">
        <f>MAX(H163:J163)</f>
        <v>96</v>
      </c>
      <c r="L163" s="9">
        <f>K163/2</f>
        <v>48</v>
      </c>
      <c r="M163" s="8"/>
      <c r="N163" s="8"/>
      <c r="O163" s="16">
        <f>G163+L163+M163+N163</f>
        <v>92.164999999999992</v>
      </c>
      <c r="P163" s="41" t="s">
        <v>172</v>
      </c>
      <c r="Q163" s="18"/>
    </row>
    <row r="164" spans="1:17" x14ac:dyDescent="0.25">
      <c r="A164" s="12">
        <v>132</v>
      </c>
      <c r="B164" s="12" t="s">
        <v>41</v>
      </c>
      <c r="C164" s="12" t="s">
        <v>191</v>
      </c>
      <c r="D164" s="12" t="s">
        <v>15</v>
      </c>
      <c r="E164" s="12">
        <v>3.5</v>
      </c>
      <c r="F164" s="53">
        <v>88.33</v>
      </c>
      <c r="G164" s="9">
        <f>F164/2</f>
        <v>44.164999999999999</v>
      </c>
      <c r="H164" s="11">
        <v>85</v>
      </c>
      <c r="I164" s="11"/>
      <c r="J164" s="11">
        <v>92</v>
      </c>
      <c r="K164" s="8">
        <f>MAX(H164:J164)</f>
        <v>92</v>
      </c>
      <c r="L164" s="9">
        <f>K164/2</f>
        <v>46</v>
      </c>
      <c r="M164" s="8"/>
      <c r="N164" s="8"/>
      <c r="O164" s="16">
        <f>G164+L164+M164+N164</f>
        <v>90.164999999999992</v>
      </c>
      <c r="P164" s="41" t="s">
        <v>172</v>
      </c>
      <c r="Q164" s="18"/>
    </row>
    <row r="165" spans="1:17" x14ac:dyDescent="0.25">
      <c r="Q165" s="18"/>
    </row>
    <row r="166" spans="1:17" x14ac:dyDescent="0.25">
      <c r="Q166" s="18"/>
    </row>
    <row r="167" spans="1:17" x14ac:dyDescent="0.25">
      <c r="Q167" s="18"/>
    </row>
    <row r="168" spans="1:17" x14ac:dyDescent="0.25">
      <c r="Q168" s="18"/>
    </row>
    <row r="169" spans="1:17" x14ac:dyDescent="0.25">
      <c r="Q169" s="18"/>
    </row>
    <row r="170" spans="1:17" x14ac:dyDescent="0.25">
      <c r="Q170" s="18"/>
    </row>
    <row r="171" spans="1:17" x14ac:dyDescent="0.25">
      <c r="Q171" s="18"/>
    </row>
    <row r="172" spans="1:17" x14ac:dyDescent="0.25">
      <c r="Q172" s="18"/>
    </row>
    <row r="173" spans="1:17" x14ac:dyDescent="0.25">
      <c r="Q173" s="18"/>
    </row>
    <row r="174" spans="1:17" x14ac:dyDescent="0.25">
      <c r="Q174" s="18"/>
    </row>
    <row r="175" spans="1:17" x14ac:dyDescent="0.25">
      <c r="Q175" s="18"/>
    </row>
    <row r="176" spans="1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  <row r="231" spans="17:17" x14ac:dyDescent="0.25">
      <c r="Q231" s="18"/>
    </row>
    <row r="232" spans="17:17" x14ac:dyDescent="0.25">
      <c r="Q232" s="18"/>
    </row>
    <row r="233" spans="17:17" x14ac:dyDescent="0.25">
      <c r="Q233" s="18"/>
    </row>
    <row r="234" spans="17:17" x14ac:dyDescent="0.25">
      <c r="Q234" s="18"/>
    </row>
    <row r="235" spans="17:17" x14ac:dyDescent="0.25">
      <c r="Q235" s="18"/>
    </row>
    <row r="236" spans="17:17" x14ac:dyDescent="0.25">
      <c r="Q236" s="18"/>
    </row>
    <row r="237" spans="17:17" x14ac:dyDescent="0.25">
      <c r="Q237" s="18"/>
    </row>
    <row r="238" spans="17:17" x14ac:dyDescent="0.25">
      <c r="Q238" s="18"/>
    </row>
    <row r="239" spans="17:17" x14ac:dyDescent="0.25">
      <c r="Q239" s="18"/>
    </row>
    <row r="240" spans="17:17" x14ac:dyDescent="0.25">
      <c r="Q240" s="18"/>
    </row>
    <row r="241" spans="17:17" x14ac:dyDescent="0.25">
      <c r="Q241" s="18"/>
    </row>
    <row r="242" spans="17:17" x14ac:dyDescent="0.25">
      <c r="Q242" s="18"/>
    </row>
    <row r="243" spans="17:17" x14ac:dyDescent="0.25">
      <c r="Q243" s="18"/>
    </row>
    <row r="244" spans="17:17" x14ac:dyDescent="0.25">
      <c r="Q244" s="18"/>
    </row>
    <row r="245" spans="17:17" x14ac:dyDescent="0.25">
      <c r="Q245" s="18"/>
    </row>
    <row r="246" spans="17:17" x14ac:dyDescent="0.25">
      <c r="Q246" s="18"/>
    </row>
    <row r="247" spans="17:17" x14ac:dyDescent="0.25">
      <c r="Q247" s="18"/>
    </row>
    <row r="248" spans="17:17" x14ac:dyDescent="0.25">
      <c r="Q248" s="18"/>
    </row>
    <row r="249" spans="17:17" x14ac:dyDescent="0.25">
      <c r="Q249" s="18"/>
    </row>
    <row r="250" spans="17:17" x14ac:dyDescent="0.25">
      <c r="Q250" s="18"/>
    </row>
    <row r="251" spans="17:17" x14ac:dyDescent="0.25">
      <c r="Q251" s="18"/>
    </row>
    <row r="252" spans="17:17" x14ac:dyDescent="0.25">
      <c r="Q252" s="18"/>
    </row>
    <row r="253" spans="17:17" x14ac:dyDescent="0.25">
      <c r="Q253" s="18"/>
    </row>
    <row r="254" spans="17:17" x14ac:dyDescent="0.25">
      <c r="Q254" s="18"/>
    </row>
    <row r="255" spans="17:17" x14ac:dyDescent="0.25">
      <c r="Q255" s="18"/>
    </row>
    <row r="256" spans="17:17" x14ac:dyDescent="0.25">
      <c r="Q256" s="18"/>
    </row>
    <row r="257" spans="17:17" x14ac:dyDescent="0.25">
      <c r="Q257" s="18"/>
    </row>
    <row r="258" spans="17:17" x14ac:dyDescent="0.25">
      <c r="Q258" s="18"/>
    </row>
    <row r="259" spans="17:17" x14ac:dyDescent="0.25">
      <c r="Q259" s="18"/>
    </row>
    <row r="260" spans="17:17" x14ac:dyDescent="0.25">
      <c r="Q260" s="18"/>
    </row>
    <row r="261" spans="17:17" x14ac:dyDescent="0.25">
      <c r="Q261" s="18"/>
    </row>
    <row r="262" spans="17:17" x14ac:dyDescent="0.25">
      <c r="Q262" s="18"/>
    </row>
    <row r="263" spans="17:17" x14ac:dyDescent="0.25">
      <c r="Q263" s="18"/>
    </row>
    <row r="264" spans="17:17" x14ac:dyDescent="0.25">
      <c r="Q264" s="18"/>
    </row>
    <row r="265" spans="17:17" x14ac:dyDescent="0.25">
      <c r="Q265" s="18"/>
    </row>
    <row r="266" spans="17:17" x14ac:dyDescent="0.25">
      <c r="Q266" s="18"/>
    </row>
    <row r="267" spans="17:17" x14ac:dyDescent="0.25">
      <c r="Q267" s="18"/>
    </row>
    <row r="268" spans="17:17" x14ac:dyDescent="0.25">
      <c r="Q268" s="18"/>
    </row>
    <row r="269" spans="17:17" x14ac:dyDescent="0.25">
      <c r="Q269" s="18"/>
    </row>
    <row r="270" spans="17:17" x14ac:dyDescent="0.25">
      <c r="Q270" s="18"/>
    </row>
    <row r="271" spans="17:17" x14ac:dyDescent="0.25">
      <c r="Q271" s="18"/>
    </row>
    <row r="272" spans="17:17" x14ac:dyDescent="0.25">
      <c r="Q272" s="18"/>
    </row>
    <row r="273" spans="17:17" x14ac:dyDescent="0.25">
      <c r="Q273" s="18"/>
    </row>
    <row r="274" spans="17:17" x14ac:dyDescent="0.25">
      <c r="Q274" s="18"/>
    </row>
    <row r="275" spans="17:17" x14ac:dyDescent="0.25">
      <c r="Q275" s="18"/>
    </row>
    <row r="276" spans="17:17" x14ac:dyDescent="0.25">
      <c r="Q276" s="18"/>
    </row>
    <row r="277" spans="17:17" x14ac:dyDescent="0.25">
      <c r="Q277" s="18"/>
    </row>
    <row r="278" spans="17:17" x14ac:dyDescent="0.25">
      <c r="Q278" s="18"/>
    </row>
    <row r="279" spans="17:17" x14ac:dyDescent="0.25">
      <c r="Q279" s="18"/>
    </row>
    <row r="280" spans="17:17" x14ac:dyDescent="0.25">
      <c r="Q280" s="18"/>
    </row>
    <row r="281" spans="17:17" x14ac:dyDescent="0.25">
      <c r="Q281" s="18"/>
    </row>
    <row r="282" spans="17:17" x14ac:dyDescent="0.25">
      <c r="Q282" s="18"/>
    </row>
    <row r="283" spans="17:17" x14ac:dyDescent="0.25">
      <c r="Q283" s="18"/>
    </row>
    <row r="284" spans="17:17" x14ac:dyDescent="0.25">
      <c r="Q284" s="18"/>
    </row>
    <row r="285" spans="17:17" x14ac:dyDescent="0.25">
      <c r="Q285" s="18"/>
    </row>
    <row r="286" spans="17:17" x14ac:dyDescent="0.25">
      <c r="Q286" s="18"/>
    </row>
    <row r="287" spans="17:17" x14ac:dyDescent="0.25">
      <c r="Q287" s="18"/>
    </row>
    <row r="288" spans="17:17" x14ac:dyDescent="0.25">
      <c r="Q288" s="18"/>
    </row>
    <row r="289" spans="17:17" x14ac:dyDescent="0.25">
      <c r="Q289" s="18"/>
    </row>
    <row r="290" spans="17:17" x14ac:dyDescent="0.25">
      <c r="Q290" s="18"/>
    </row>
    <row r="291" spans="17:17" x14ac:dyDescent="0.25">
      <c r="Q291" s="18"/>
    </row>
    <row r="292" spans="17:17" x14ac:dyDescent="0.25">
      <c r="Q292" s="18"/>
    </row>
    <row r="293" spans="17:17" x14ac:dyDescent="0.25">
      <c r="Q293" s="18"/>
    </row>
    <row r="294" spans="17:17" x14ac:dyDescent="0.25">
      <c r="Q294" s="18"/>
    </row>
    <row r="295" spans="17:17" x14ac:dyDescent="0.25">
      <c r="Q295" s="18"/>
    </row>
    <row r="296" spans="17:17" x14ac:dyDescent="0.25">
      <c r="Q296" s="18"/>
    </row>
    <row r="297" spans="17:17" x14ac:dyDescent="0.25">
      <c r="Q297" s="18"/>
    </row>
    <row r="298" spans="17:17" x14ac:dyDescent="0.25">
      <c r="Q298" s="18"/>
    </row>
    <row r="299" spans="17:17" x14ac:dyDescent="0.25">
      <c r="Q299" s="18"/>
    </row>
    <row r="300" spans="17:17" x14ac:dyDescent="0.25">
      <c r="Q300" s="18"/>
    </row>
    <row r="301" spans="17:17" x14ac:dyDescent="0.25">
      <c r="Q301" s="18"/>
    </row>
    <row r="302" spans="17:17" x14ac:dyDescent="0.25">
      <c r="Q302" s="18"/>
    </row>
    <row r="303" spans="17:17" x14ac:dyDescent="0.25">
      <c r="Q303" s="18"/>
    </row>
    <row r="304" spans="17:17" x14ac:dyDescent="0.25">
      <c r="Q304" s="18"/>
    </row>
    <row r="305" spans="17:17" x14ac:dyDescent="0.25">
      <c r="Q305" s="18"/>
    </row>
    <row r="306" spans="17:17" x14ac:dyDescent="0.25">
      <c r="Q306" s="18"/>
    </row>
    <row r="307" spans="17:17" x14ac:dyDescent="0.25">
      <c r="Q307" s="18"/>
    </row>
    <row r="308" spans="17:17" x14ac:dyDescent="0.25">
      <c r="Q308" s="18"/>
    </row>
    <row r="309" spans="17:17" x14ac:dyDescent="0.25">
      <c r="Q309" s="18"/>
    </row>
    <row r="310" spans="17:17" x14ac:dyDescent="0.25">
      <c r="Q310" s="18"/>
    </row>
    <row r="311" spans="17:17" x14ac:dyDescent="0.25">
      <c r="Q311" s="18"/>
    </row>
    <row r="312" spans="17:17" x14ac:dyDescent="0.25">
      <c r="Q312" s="18"/>
    </row>
    <row r="313" spans="17:17" x14ac:dyDescent="0.25">
      <c r="Q313" s="18"/>
    </row>
    <row r="314" spans="17:17" x14ac:dyDescent="0.25">
      <c r="Q314" s="18"/>
    </row>
    <row r="315" spans="17:17" x14ac:dyDescent="0.25">
      <c r="Q315" s="18"/>
    </row>
    <row r="316" spans="17:17" x14ac:dyDescent="0.25">
      <c r="Q316" s="18"/>
    </row>
    <row r="317" spans="17:17" x14ac:dyDescent="0.25">
      <c r="Q317" s="18"/>
    </row>
    <row r="318" spans="17:17" x14ac:dyDescent="0.25">
      <c r="Q318" s="18"/>
    </row>
    <row r="319" spans="17:17" x14ac:dyDescent="0.25">
      <c r="Q319" s="18"/>
    </row>
    <row r="320" spans="17:17" x14ac:dyDescent="0.25">
      <c r="Q320" s="18"/>
    </row>
    <row r="321" spans="17:17" x14ac:dyDescent="0.25">
      <c r="Q321" s="18"/>
    </row>
    <row r="322" spans="17:17" x14ac:dyDescent="0.25">
      <c r="Q322" s="18"/>
    </row>
    <row r="323" spans="17:17" x14ac:dyDescent="0.25">
      <c r="Q323" s="18"/>
    </row>
    <row r="324" spans="17:17" x14ac:dyDescent="0.25">
      <c r="Q324" s="18"/>
    </row>
    <row r="325" spans="17:17" x14ac:dyDescent="0.25">
      <c r="Q325" s="18"/>
    </row>
    <row r="326" spans="17:17" x14ac:dyDescent="0.25">
      <c r="Q326" s="18"/>
    </row>
    <row r="327" spans="17:17" x14ac:dyDescent="0.25">
      <c r="Q327" s="18"/>
    </row>
    <row r="328" spans="17:17" x14ac:dyDescent="0.25">
      <c r="Q328" s="18"/>
    </row>
    <row r="329" spans="17:17" x14ac:dyDescent="0.25">
      <c r="Q329" s="18"/>
    </row>
    <row r="330" spans="17:17" x14ac:dyDescent="0.25">
      <c r="Q330" s="18"/>
    </row>
    <row r="331" spans="17:17" x14ac:dyDescent="0.25">
      <c r="Q331" s="18"/>
    </row>
    <row r="332" spans="17:17" x14ac:dyDescent="0.25">
      <c r="Q332" s="18"/>
    </row>
    <row r="333" spans="17:17" x14ac:dyDescent="0.25">
      <c r="Q333" s="18"/>
    </row>
    <row r="334" spans="17:17" x14ac:dyDescent="0.25">
      <c r="Q334" s="18"/>
    </row>
    <row r="335" spans="17:17" x14ac:dyDescent="0.25">
      <c r="Q335" s="18"/>
    </row>
    <row r="336" spans="17:17" x14ac:dyDescent="0.25">
      <c r="Q336" s="18"/>
    </row>
    <row r="337" spans="17:17" x14ac:dyDescent="0.25">
      <c r="Q337" s="18"/>
    </row>
    <row r="338" spans="17:17" x14ac:dyDescent="0.25">
      <c r="Q338" s="18"/>
    </row>
    <row r="339" spans="17:17" x14ac:dyDescent="0.25">
      <c r="Q339" s="18"/>
    </row>
    <row r="340" spans="17:17" x14ac:dyDescent="0.25">
      <c r="Q340" s="18"/>
    </row>
    <row r="341" spans="17:17" x14ac:dyDescent="0.25">
      <c r="Q341" s="18"/>
    </row>
    <row r="342" spans="17:17" x14ac:dyDescent="0.25">
      <c r="Q342" s="18"/>
    </row>
    <row r="343" spans="17:17" x14ac:dyDescent="0.25">
      <c r="Q343" s="18"/>
    </row>
    <row r="344" spans="17:17" x14ac:dyDescent="0.25">
      <c r="Q344" s="18"/>
    </row>
    <row r="345" spans="17:17" x14ac:dyDescent="0.25">
      <c r="Q345" s="18"/>
    </row>
    <row r="346" spans="17:17" x14ac:dyDescent="0.25">
      <c r="Q346" s="18"/>
    </row>
    <row r="347" spans="17:17" x14ac:dyDescent="0.25">
      <c r="Q347" s="18"/>
    </row>
    <row r="348" spans="17:17" x14ac:dyDescent="0.25">
      <c r="Q348" s="18"/>
    </row>
    <row r="349" spans="17:17" x14ac:dyDescent="0.25">
      <c r="Q349" s="18"/>
    </row>
    <row r="350" spans="17:17" x14ac:dyDescent="0.25">
      <c r="Q350" s="18"/>
    </row>
    <row r="351" spans="17:17" x14ac:dyDescent="0.25">
      <c r="Q351" s="18"/>
    </row>
    <row r="352" spans="17:17" x14ac:dyDescent="0.25">
      <c r="Q352" s="18"/>
    </row>
    <row r="353" spans="17:17" x14ac:dyDescent="0.25">
      <c r="Q353" s="18"/>
    </row>
    <row r="354" spans="17:17" x14ac:dyDescent="0.25">
      <c r="Q354" s="18"/>
    </row>
    <row r="355" spans="17:17" x14ac:dyDescent="0.25">
      <c r="Q355" s="18"/>
    </row>
    <row r="356" spans="17:17" x14ac:dyDescent="0.25">
      <c r="Q356" s="18"/>
    </row>
    <row r="357" spans="17:17" x14ac:dyDescent="0.25">
      <c r="Q357" s="18"/>
    </row>
    <row r="358" spans="17:17" x14ac:dyDescent="0.25">
      <c r="Q358" s="18"/>
    </row>
    <row r="359" spans="17:17" x14ac:dyDescent="0.25">
      <c r="Q359" s="18"/>
    </row>
    <row r="360" spans="17:17" x14ac:dyDescent="0.25">
      <c r="Q360" s="18"/>
    </row>
    <row r="361" spans="17:17" x14ac:dyDescent="0.25">
      <c r="Q361" s="18"/>
    </row>
    <row r="362" spans="17:17" x14ac:dyDescent="0.25">
      <c r="Q362" s="18"/>
    </row>
    <row r="363" spans="17:17" x14ac:dyDescent="0.25">
      <c r="Q363" s="18"/>
    </row>
    <row r="364" spans="17:17" x14ac:dyDescent="0.25">
      <c r="Q364" s="18"/>
    </row>
    <row r="365" spans="17:17" x14ac:dyDescent="0.25">
      <c r="Q365" s="18"/>
    </row>
    <row r="366" spans="17:17" x14ac:dyDescent="0.25">
      <c r="Q366" s="18"/>
    </row>
    <row r="367" spans="17:17" x14ac:dyDescent="0.25">
      <c r="Q367" s="18"/>
    </row>
    <row r="368" spans="17:17" x14ac:dyDescent="0.25">
      <c r="Q368" s="18"/>
    </row>
    <row r="369" spans="17:17" x14ac:dyDescent="0.25">
      <c r="Q369" s="18"/>
    </row>
    <row r="370" spans="17:17" x14ac:dyDescent="0.25">
      <c r="Q370" s="18"/>
    </row>
    <row r="371" spans="17:17" x14ac:dyDescent="0.25">
      <c r="Q371" s="18"/>
    </row>
    <row r="372" spans="17:17" x14ac:dyDescent="0.25">
      <c r="Q372" s="18"/>
    </row>
    <row r="373" spans="17:17" x14ac:dyDescent="0.25">
      <c r="Q373" s="18"/>
    </row>
    <row r="374" spans="17:17" x14ac:dyDescent="0.25">
      <c r="Q374" s="18"/>
    </row>
    <row r="375" spans="17:17" x14ac:dyDescent="0.25">
      <c r="Q375" s="18"/>
    </row>
    <row r="376" spans="17:17" x14ac:dyDescent="0.25">
      <c r="Q376" s="18"/>
    </row>
    <row r="377" spans="17:17" x14ac:dyDescent="0.25">
      <c r="Q377" s="18"/>
    </row>
    <row r="378" spans="17:17" x14ac:dyDescent="0.25">
      <c r="Q378" s="18"/>
    </row>
    <row r="379" spans="17:17" x14ac:dyDescent="0.25">
      <c r="Q379" s="18"/>
    </row>
    <row r="380" spans="17:17" x14ac:dyDescent="0.25">
      <c r="Q380" s="18"/>
    </row>
    <row r="381" spans="17:17" x14ac:dyDescent="0.25">
      <c r="Q381" s="18"/>
    </row>
    <row r="382" spans="17:17" x14ac:dyDescent="0.25">
      <c r="Q382" s="18"/>
    </row>
    <row r="383" spans="17:17" x14ac:dyDescent="0.25">
      <c r="Q383" s="18"/>
    </row>
    <row r="384" spans="17:17" x14ac:dyDescent="0.25">
      <c r="Q384" s="18"/>
    </row>
    <row r="385" spans="17:17" x14ac:dyDescent="0.25">
      <c r="Q385" s="18"/>
    </row>
    <row r="386" spans="17:17" x14ac:dyDescent="0.25">
      <c r="Q386" s="18"/>
    </row>
    <row r="387" spans="17:17" x14ac:dyDescent="0.25">
      <c r="Q387" s="18"/>
    </row>
    <row r="388" spans="17:17" x14ac:dyDescent="0.25">
      <c r="Q388" s="18"/>
    </row>
    <row r="389" spans="17:17" x14ac:dyDescent="0.25">
      <c r="Q389" s="18"/>
    </row>
    <row r="390" spans="17:17" x14ac:dyDescent="0.25">
      <c r="Q390" s="18"/>
    </row>
    <row r="391" spans="17:17" x14ac:dyDescent="0.25">
      <c r="Q391" s="18"/>
    </row>
    <row r="392" spans="17:17" x14ac:dyDescent="0.25">
      <c r="Q392" s="18"/>
    </row>
    <row r="393" spans="17:17" x14ac:dyDescent="0.25">
      <c r="Q393" s="18"/>
    </row>
    <row r="394" spans="17:17" x14ac:dyDescent="0.25">
      <c r="Q394" s="18"/>
    </row>
    <row r="395" spans="17:17" x14ac:dyDescent="0.25">
      <c r="Q395" s="18"/>
    </row>
    <row r="396" spans="17:17" x14ac:dyDescent="0.25">
      <c r="Q396" s="18"/>
    </row>
    <row r="397" spans="17:17" x14ac:dyDescent="0.25">
      <c r="Q397" s="18"/>
    </row>
    <row r="398" spans="17:17" x14ac:dyDescent="0.25">
      <c r="Q398" s="18"/>
    </row>
    <row r="399" spans="17:17" x14ac:dyDescent="0.25">
      <c r="Q399" s="18"/>
    </row>
    <row r="400" spans="17:17" x14ac:dyDescent="0.25">
      <c r="Q400" s="18"/>
    </row>
    <row r="401" spans="17:17" x14ac:dyDescent="0.25">
      <c r="Q401" s="18"/>
    </row>
    <row r="402" spans="17:17" x14ac:dyDescent="0.25">
      <c r="Q402" s="18"/>
    </row>
    <row r="403" spans="17:17" x14ac:dyDescent="0.25">
      <c r="Q403" s="18"/>
    </row>
    <row r="404" spans="17:17" x14ac:dyDescent="0.25">
      <c r="Q404" s="18"/>
    </row>
    <row r="405" spans="17:17" x14ac:dyDescent="0.25">
      <c r="Q405" s="18"/>
    </row>
    <row r="406" spans="17:17" x14ac:dyDescent="0.25">
      <c r="Q406" s="18"/>
    </row>
    <row r="407" spans="17:17" x14ac:dyDescent="0.25">
      <c r="Q407" s="18"/>
    </row>
    <row r="408" spans="17:17" x14ac:dyDescent="0.25">
      <c r="Q408" s="18"/>
    </row>
    <row r="409" spans="17:17" x14ac:dyDescent="0.25">
      <c r="Q409" s="18"/>
    </row>
    <row r="410" spans="17:17" x14ac:dyDescent="0.25">
      <c r="Q410" s="18"/>
    </row>
    <row r="411" spans="17:17" x14ac:dyDescent="0.25">
      <c r="Q411" s="18"/>
    </row>
    <row r="412" spans="17:17" x14ac:dyDescent="0.25">
      <c r="Q412" s="18"/>
    </row>
    <row r="413" spans="17:17" x14ac:dyDescent="0.25">
      <c r="Q413" s="18"/>
    </row>
    <row r="414" spans="17:17" x14ac:dyDescent="0.25">
      <c r="Q414" s="18"/>
    </row>
    <row r="415" spans="17:17" x14ac:dyDescent="0.25">
      <c r="Q415" s="18"/>
    </row>
    <row r="416" spans="17:17" x14ac:dyDescent="0.25">
      <c r="Q416" s="18"/>
    </row>
    <row r="417" spans="17:17" x14ac:dyDescent="0.25">
      <c r="Q417" s="18"/>
    </row>
    <row r="418" spans="17:17" x14ac:dyDescent="0.25">
      <c r="Q418" s="18"/>
    </row>
    <row r="419" spans="17:17" x14ac:dyDescent="0.25">
      <c r="Q419" s="18"/>
    </row>
    <row r="420" spans="17:17" x14ac:dyDescent="0.25">
      <c r="Q420" s="18"/>
    </row>
    <row r="421" spans="17:17" x14ac:dyDescent="0.25">
      <c r="Q421" s="18"/>
    </row>
    <row r="422" spans="17:17" x14ac:dyDescent="0.25">
      <c r="Q422" s="18"/>
    </row>
    <row r="423" spans="17:17" x14ac:dyDescent="0.25">
      <c r="Q423" s="18"/>
    </row>
    <row r="424" spans="17:17" x14ac:dyDescent="0.25">
      <c r="Q424" s="18"/>
    </row>
    <row r="425" spans="17:17" x14ac:dyDescent="0.25">
      <c r="Q425" s="18"/>
    </row>
    <row r="426" spans="17:17" x14ac:dyDescent="0.25">
      <c r="Q426" s="18"/>
    </row>
    <row r="427" spans="17:17" x14ac:dyDescent="0.25">
      <c r="Q427" s="18"/>
    </row>
    <row r="428" spans="17:17" x14ac:dyDescent="0.25">
      <c r="Q428" s="18"/>
    </row>
    <row r="429" spans="17:17" x14ac:dyDescent="0.25">
      <c r="Q429" s="18"/>
    </row>
    <row r="430" spans="17:17" x14ac:dyDescent="0.25">
      <c r="Q430" s="18"/>
    </row>
    <row r="431" spans="17:17" x14ac:dyDescent="0.25">
      <c r="Q431" s="18"/>
    </row>
    <row r="432" spans="17:17" x14ac:dyDescent="0.25">
      <c r="Q432" s="18"/>
    </row>
    <row r="433" spans="17:17" x14ac:dyDescent="0.25">
      <c r="Q433" s="18"/>
    </row>
    <row r="434" spans="17:17" x14ac:dyDescent="0.25">
      <c r="Q434" s="18"/>
    </row>
    <row r="435" spans="17:17" x14ac:dyDescent="0.25">
      <c r="Q435" s="18"/>
    </row>
    <row r="436" spans="17:17" x14ac:dyDescent="0.25">
      <c r="Q436" s="18"/>
    </row>
    <row r="437" spans="17:17" x14ac:dyDescent="0.25">
      <c r="Q437" s="18"/>
    </row>
    <row r="438" spans="17:17" x14ac:dyDescent="0.25">
      <c r="Q438" s="18"/>
    </row>
    <row r="439" spans="17:17" x14ac:dyDescent="0.25">
      <c r="Q439" s="18"/>
    </row>
    <row r="440" spans="17:17" x14ac:dyDescent="0.25">
      <c r="Q440" s="18"/>
    </row>
    <row r="441" spans="17:17" x14ac:dyDescent="0.25">
      <c r="Q441" s="18"/>
    </row>
    <row r="442" spans="17:17" x14ac:dyDescent="0.25">
      <c r="Q442" s="18"/>
    </row>
    <row r="443" spans="17:17" x14ac:dyDescent="0.25">
      <c r="Q443" s="18"/>
    </row>
    <row r="444" spans="17:17" x14ac:dyDescent="0.25">
      <c r="Q444" s="18"/>
    </row>
    <row r="445" spans="17:17" x14ac:dyDescent="0.25">
      <c r="Q445" s="18"/>
    </row>
    <row r="446" spans="17:17" x14ac:dyDescent="0.25">
      <c r="Q446" s="18"/>
    </row>
    <row r="447" spans="17:17" x14ac:dyDescent="0.25">
      <c r="Q447" s="18"/>
    </row>
    <row r="448" spans="17:17" x14ac:dyDescent="0.25">
      <c r="Q448" s="18"/>
    </row>
    <row r="449" spans="17:17" x14ac:dyDescent="0.25">
      <c r="Q449" s="18"/>
    </row>
    <row r="450" spans="17:17" x14ac:dyDescent="0.25">
      <c r="Q450" s="18"/>
    </row>
    <row r="451" spans="17:17" x14ac:dyDescent="0.25">
      <c r="Q451" s="18"/>
    </row>
    <row r="452" spans="17:17" x14ac:dyDescent="0.25">
      <c r="Q452" s="18"/>
    </row>
    <row r="453" spans="17:17" x14ac:dyDescent="0.25">
      <c r="Q453" s="18"/>
    </row>
    <row r="454" spans="17:17" x14ac:dyDescent="0.25">
      <c r="Q454" s="18"/>
    </row>
    <row r="455" spans="17:17" x14ac:dyDescent="0.25">
      <c r="Q455" s="18"/>
    </row>
    <row r="456" spans="17:17" x14ac:dyDescent="0.25">
      <c r="Q456" s="18"/>
    </row>
    <row r="457" spans="17:17" x14ac:dyDescent="0.25">
      <c r="Q457" s="18"/>
    </row>
    <row r="458" spans="17:17" x14ac:dyDescent="0.25">
      <c r="Q458" s="18"/>
    </row>
    <row r="459" spans="17:17" x14ac:dyDescent="0.25">
      <c r="Q459" s="18"/>
    </row>
    <row r="460" spans="17:17" x14ac:dyDescent="0.25">
      <c r="Q460" s="18"/>
    </row>
    <row r="461" spans="17:17" x14ac:dyDescent="0.25">
      <c r="Q461" s="18"/>
    </row>
    <row r="462" spans="17:17" x14ac:dyDescent="0.25">
      <c r="Q462" s="18"/>
    </row>
    <row r="463" spans="17:17" x14ac:dyDescent="0.25">
      <c r="Q463" s="18"/>
    </row>
    <row r="464" spans="17:17" x14ac:dyDescent="0.25">
      <c r="Q464" s="18"/>
    </row>
    <row r="465" spans="17:17" x14ac:dyDescent="0.25">
      <c r="Q465" s="18"/>
    </row>
    <row r="466" spans="17:17" x14ac:dyDescent="0.25">
      <c r="Q466" s="18"/>
    </row>
    <row r="467" spans="17:17" x14ac:dyDescent="0.25">
      <c r="Q467" s="18"/>
    </row>
    <row r="468" spans="17:17" x14ac:dyDescent="0.25">
      <c r="Q468" s="18"/>
    </row>
    <row r="469" spans="17:17" x14ac:dyDescent="0.25">
      <c r="Q469" s="18"/>
    </row>
    <row r="470" spans="17:17" x14ac:dyDescent="0.25">
      <c r="Q470" s="18"/>
    </row>
    <row r="471" spans="17:17" x14ac:dyDescent="0.25">
      <c r="Q471" s="18"/>
    </row>
    <row r="472" spans="17:17" x14ac:dyDescent="0.25">
      <c r="Q472" s="18"/>
    </row>
    <row r="473" spans="17:17" x14ac:dyDescent="0.25">
      <c r="Q473" s="18"/>
    </row>
    <row r="474" spans="17:17" x14ac:dyDescent="0.25">
      <c r="Q474" s="18"/>
    </row>
    <row r="475" spans="17:17" x14ac:dyDescent="0.25">
      <c r="Q475" s="18"/>
    </row>
    <row r="476" spans="17:17" x14ac:dyDescent="0.25">
      <c r="Q476" s="18"/>
    </row>
    <row r="477" spans="17:17" x14ac:dyDescent="0.25">
      <c r="Q477" s="18"/>
    </row>
    <row r="478" spans="17:17" x14ac:dyDescent="0.25">
      <c r="Q478" s="18"/>
    </row>
    <row r="479" spans="17:17" x14ac:dyDescent="0.25">
      <c r="Q479" s="18"/>
    </row>
    <row r="480" spans="17:17" x14ac:dyDescent="0.25">
      <c r="Q480" s="18"/>
    </row>
    <row r="481" spans="17:17" x14ac:dyDescent="0.25">
      <c r="Q481" s="18"/>
    </row>
    <row r="482" spans="17:17" x14ac:dyDescent="0.25">
      <c r="Q482" s="18"/>
    </row>
    <row r="483" spans="17:17" x14ac:dyDescent="0.25">
      <c r="Q483" s="18"/>
    </row>
    <row r="484" spans="17:17" x14ac:dyDescent="0.25">
      <c r="Q484" s="18"/>
    </row>
    <row r="485" spans="17:17" x14ac:dyDescent="0.25">
      <c r="Q485" s="18"/>
    </row>
    <row r="486" spans="17:17" x14ac:dyDescent="0.25">
      <c r="Q486" s="18"/>
    </row>
    <row r="487" spans="17:17" x14ac:dyDescent="0.25">
      <c r="Q487" s="18"/>
    </row>
    <row r="488" spans="17:17" x14ac:dyDescent="0.25">
      <c r="Q488" s="18"/>
    </row>
    <row r="489" spans="17:17" x14ac:dyDescent="0.25">
      <c r="Q489" s="18"/>
    </row>
    <row r="490" spans="17:17" x14ac:dyDescent="0.25">
      <c r="Q490" s="18"/>
    </row>
    <row r="491" spans="17:17" x14ac:dyDescent="0.25">
      <c r="Q491" s="18"/>
    </row>
    <row r="492" spans="17:17" x14ac:dyDescent="0.25">
      <c r="Q492" s="18"/>
    </row>
    <row r="493" spans="17:17" x14ac:dyDescent="0.25">
      <c r="Q493" s="18"/>
    </row>
    <row r="494" spans="17:17" x14ac:dyDescent="0.25">
      <c r="Q494" s="18"/>
    </row>
    <row r="495" spans="17:17" x14ac:dyDescent="0.25">
      <c r="Q495" s="18"/>
    </row>
    <row r="496" spans="17:17" x14ac:dyDescent="0.25">
      <c r="Q496" s="18"/>
    </row>
    <row r="497" spans="17:17" x14ac:dyDescent="0.25">
      <c r="Q497" s="18"/>
    </row>
    <row r="498" spans="17:17" x14ac:dyDescent="0.25">
      <c r="Q498" s="18"/>
    </row>
    <row r="499" spans="17:17" x14ac:dyDescent="0.25">
      <c r="Q499" s="18"/>
    </row>
    <row r="500" spans="17:17" x14ac:dyDescent="0.25">
      <c r="Q500" s="18"/>
    </row>
    <row r="501" spans="17:17" x14ac:dyDescent="0.25">
      <c r="Q501" s="18"/>
    </row>
    <row r="502" spans="17:17" x14ac:dyDescent="0.25">
      <c r="Q502" s="18"/>
    </row>
    <row r="503" spans="17:17" x14ac:dyDescent="0.25">
      <c r="Q503" s="18"/>
    </row>
    <row r="504" spans="17:17" x14ac:dyDescent="0.25">
      <c r="Q504" s="18"/>
    </row>
    <row r="505" spans="17:17" x14ac:dyDescent="0.25">
      <c r="Q505" s="18"/>
    </row>
    <row r="506" spans="17:17" x14ac:dyDescent="0.25">
      <c r="Q506" s="18"/>
    </row>
    <row r="507" spans="17:17" x14ac:dyDescent="0.25">
      <c r="Q507" s="18"/>
    </row>
    <row r="508" spans="17:17" x14ac:dyDescent="0.25">
      <c r="Q508" s="18"/>
    </row>
    <row r="509" spans="17:17" x14ac:dyDescent="0.25">
      <c r="Q509" s="18"/>
    </row>
    <row r="510" spans="17:17" x14ac:dyDescent="0.25">
      <c r="Q510" s="18"/>
    </row>
    <row r="511" spans="17:17" x14ac:dyDescent="0.25">
      <c r="Q511" s="18"/>
    </row>
    <row r="512" spans="17:17" x14ac:dyDescent="0.25">
      <c r="Q512" s="18"/>
    </row>
    <row r="513" spans="17:17" x14ac:dyDescent="0.25">
      <c r="Q513" s="18"/>
    </row>
    <row r="514" spans="17:17" x14ac:dyDescent="0.25">
      <c r="Q514" s="18"/>
    </row>
    <row r="515" spans="17:17" x14ac:dyDescent="0.25">
      <c r="Q515" s="18"/>
    </row>
    <row r="516" spans="17:17" x14ac:dyDescent="0.25">
      <c r="Q516" s="18"/>
    </row>
    <row r="517" spans="17:17" x14ac:dyDescent="0.25">
      <c r="Q517" s="18"/>
    </row>
    <row r="518" spans="17:17" x14ac:dyDescent="0.25">
      <c r="Q518" s="18"/>
    </row>
    <row r="519" spans="17:17" x14ac:dyDescent="0.25">
      <c r="Q519" s="18"/>
    </row>
    <row r="520" spans="17:17" x14ac:dyDescent="0.25">
      <c r="Q520" s="18"/>
    </row>
    <row r="521" spans="17:17" x14ac:dyDescent="0.25">
      <c r="Q521" s="18"/>
    </row>
    <row r="522" spans="17:17" x14ac:dyDescent="0.25">
      <c r="Q522" s="18"/>
    </row>
    <row r="523" spans="17:17" x14ac:dyDescent="0.25">
      <c r="Q523" s="18"/>
    </row>
    <row r="524" spans="17:17" x14ac:dyDescent="0.25">
      <c r="Q524" s="18"/>
    </row>
    <row r="525" spans="17:17" x14ac:dyDescent="0.25">
      <c r="Q525" s="18"/>
    </row>
    <row r="526" spans="17:17" x14ac:dyDescent="0.25">
      <c r="Q526" s="18"/>
    </row>
    <row r="527" spans="17:17" x14ac:dyDescent="0.25">
      <c r="Q527" s="18"/>
    </row>
    <row r="528" spans="17:17" x14ac:dyDescent="0.25">
      <c r="Q528" s="18"/>
    </row>
    <row r="529" spans="17:17" x14ac:dyDescent="0.25">
      <c r="Q529" s="18"/>
    </row>
    <row r="530" spans="17:17" x14ac:dyDescent="0.25">
      <c r="Q530" s="18"/>
    </row>
    <row r="531" spans="17:17" x14ac:dyDescent="0.25">
      <c r="Q531" s="18"/>
    </row>
    <row r="532" spans="17:17" x14ac:dyDescent="0.25">
      <c r="Q532" s="18"/>
    </row>
    <row r="533" spans="17:17" x14ac:dyDescent="0.25">
      <c r="Q533" s="18"/>
    </row>
    <row r="534" spans="17:17" x14ac:dyDescent="0.25">
      <c r="Q534" s="18"/>
    </row>
    <row r="535" spans="17:17" x14ac:dyDescent="0.25">
      <c r="Q535" s="18"/>
    </row>
    <row r="536" spans="17:17" x14ac:dyDescent="0.25">
      <c r="Q536" s="18"/>
    </row>
    <row r="537" spans="17:17" x14ac:dyDescent="0.25">
      <c r="Q537" s="18"/>
    </row>
    <row r="538" spans="17:17" x14ac:dyDescent="0.25">
      <c r="Q538" s="18"/>
    </row>
    <row r="539" spans="17:17" x14ac:dyDescent="0.25">
      <c r="Q539" s="18"/>
    </row>
    <row r="540" spans="17:17" x14ac:dyDescent="0.25">
      <c r="Q540" s="18"/>
    </row>
    <row r="541" spans="17:17" x14ac:dyDescent="0.25">
      <c r="Q541" s="18"/>
    </row>
    <row r="542" spans="17:17" x14ac:dyDescent="0.25">
      <c r="Q542" s="18"/>
    </row>
    <row r="543" spans="17:17" x14ac:dyDescent="0.25">
      <c r="Q543" s="18"/>
    </row>
    <row r="544" spans="17:17" x14ac:dyDescent="0.25">
      <c r="Q544" s="18"/>
    </row>
    <row r="545" spans="17:17" x14ac:dyDescent="0.25">
      <c r="Q545" s="18"/>
    </row>
    <row r="546" spans="17:17" x14ac:dyDescent="0.25">
      <c r="Q546" s="18"/>
    </row>
    <row r="547" spans="17:17" x14ac:dyDescent="0.25">
      <c r="Q547" s="18"/>
    </row>
    <row r="548" spans="17:17" x14ac:dyDescent="0.25">
      <c r="Q548" s="18"/>
    </row>
    <row r="549" spans="17:17" x14ac:dyDescent="0.25">
      <c r="Q549" s="18"/>
    </row>
    <row r="550" spans="17:17" x14ac:dyDescent="0.25">
      <c r="Q550" s="18"/>
    </row>
    <row r="551" spans="17:17" x14ac:dyDescent="0.25">
      <c r="Q551" s="18"/>
    </row>
    <row r="552" spans="17:17" x14ac:dyDescent="0.25">
      <c r="Q552" s="18"/>
    </row>
    <row r="553" spans="17:17" x14ac:dyDescent="0.25">
      <c r="Q553" s="18"/>
    </row>
    <row r="554" spans="17:17" x14ac:dyDescent="0.25">
      <c r="Q554" s="18"/>
    </row>
    <row r="555" spans="17:17" x14ac:dyDescent="0.25">
      <c r="Q555" s="18"/>
    </row>
    <row r="556" spans="17:17" x14ac:dyDescent="0.25">
      <c r="Q556" s="18"/>
    </row>
    <row r="557" spans="17:17" x14ac:dyDescent="0.25">
      <c r="Q557" s="18"/>
    </row>
    <row r="558" spans="17:17" x14ac:dyDescent="0.25">
      <c r="Q558" s="18"/>
    </row>
    <row r="559" spans="17:17" x14ac:dyDescent="0.25">
      <c r="Q559" s="18"/>
    </row>
    <row r="560" spans="17:17" x14ac:dyDescent="0.25">
      <c r="Q560" s="18"/>
    </row>
    <row r="561" spans="17:17" x14ac:dyDescent="0.25">
      <c r="Q561" s="18"/>
    </row>
    <row r="562" spans="17:17" x14ac:dyDescent="0.25">
      <c r="Q562" s="18"/>
    </row>
    <row r="563" spans="17:17" x14ac:dyDescent="0.25">
      <c r="Q563" s="18"/>
    </row>
    <row r="564" spans="17:17" x14ac:dyDescent="0.25">
      <c r="Q564" s="18"/>
    </row>
    <row r="565" spans="17:17" x14ac:dyDescent="0.25">
      <c r="Q565" s="18"/>
    </row>
    <row r="566" spans="17:17" x14ac:dyDescent="0.25">
      <c r="Q566" s="18"/>
    </row>
    <row r="567" spans="17:17" x14ac:dyDescent="0.25">
      <c r="Q567" s="18"/>
    </row>
    <row r="568" spans="17:17" x14ac:dyDescent="0.25">
      <c r="Q568" s="18"/>
    </row>
    <row r="569" spans="17:17" x14ac:dyDescent="0.25">
      <c r="Q569" s="18"/>
    </row>
    <row r="570" spans="17:17" x14ac:dyDescent="0.25">
      <c r="Q570" s="18"/>
    </row>
    <row r="571" spans="17:17" x14ac:dyDescent="0.25">
      <c r="Q571" s="18"/>
    </row>
    <row r="572" spans="17:17" x14ac:dyDescent="0.25">
      <c r="Q572" s="18"/>
    </row>
    <row r="573" spans="17:17" x14ac:dyDescent="0.25">
      <c r="Q573" s="18"/>
    </row>
    <row r="574" spans="17:17" x14ac:dyDescent="0.25">
      <c r="Q574" s="18"/>
    </row>
    <row r="575" spans="17:17" x14ac:dyDescent="0.25">
      <c r="Q575" s="18"/>
    </row>
    <row r="576" spans="17:17" x14ac:dyDescent="0.25">
      <c r="Q576" s="18"/>
    </row>
    <row r="577" spans="17:17" x14ac:dyDescent="0.25">
      <c r="Q577" s="18"/>
    </row>
    <row r="578" spans="17:17" x14ac:dyDescent="0.25">
      <c r="Q578" s="18"/>
    </row>
    <row r="579" spans="17:17" x14ac:dyDescent="0.25">
      <c r="Q579" s="18"/>
    </row>
    <row r="580" spans="17:17" x14ac:dyDescent="0.25">
      <c r="Q580" s="18"/>
    </row>
    <row r="581" spans="17:17" x14ac:dyDescent="0.25">
      <c r="Q581" s="18"/>
    </row>
    <row r="582" spans="17:17" x14ac:dyDescent="0.25">
      <c r="Q582" s="18"/>
    </row>
    <row r="583" spans="17:17" x14ac:dyDescent="0.25">
      <c r="Q583" s="18"/>
    </row>
    <row r="584" spans="17:17" x14ac:dyDescent="0.25">
      <c r="Q584" s="18"/>
    </row>
    <row r="585" spans="17:17" x14ac:dyDescent="0.25">
      <c r="Q585" s="18"/>
    </row>
    <row r="586" spans="17:17" x14ac:dyDescent="0.25">
      <c r="Q586" s="18"/>
    </row>
    <row r="587" spans="17:17" x14ac:dyDescent="0.25">
      <c r="Q587" s="18"/>
    </row>
    <row r="588" spans="17:17" x14ac:dyDescent="0.25">
      <c r="Q588" s="18"/>
    </row>
    <row r="589" spans="17:17" x14ac:dyDescent="0.25">
      <c r="Q589" s="18"/>
    </row>
    <row r="590" spans="17:17" x14ac:dyDescent="0.25">
      <c r="Q590" s="18"/>
    </row>
    <row r="591" spans="17:17" x14ac:dyDescent="0.25">
      <c r="Q591" s="18"/>
    </row>
    <row r="592" spans="17:17" x14ac:dyDescent="0.25">
      <c r="Q592" s="18"/>
    </row>
    <row r="593" spans="17:17" x14ac:dyDescent="0.25">
      <c r="Q593" s="18"/>
    </row>
    <row r="594" spans="17:17" x14ac:dyDescent="0.25">
      <c r="Q594" s="18"/>
    </row>
    <row r="595" spans="17:17" x14ac:dyDescent="0.25">
      <c r="Q595" s="18"/>
    </row>
    <row r="596" spans="17:17" x14ac:dyDescent="0.25">
      <c r="Q596" s="18"/>
    </row>
    <row r="597" spans="17:17" x14ac:dyDescent="0.25">
      <c r="Q597" s="18"/>
    </row>
    <row r="598" spans="17:17" x14ac:dyDescent="0.25">
      <c r="Q598" s="18"/>
    </row>
    <row r="599" spans="17:17" x14ac:dyDescent="0.25">
      <c r="Q599" s="18"/>
    </row>
    <row r="600" spans="17:17" x14ac:dyDescent="0.25">
      <c r="Q600" s="18"/>
    </row>
    <row r="601" spans="17:17" x14ac:dyDescent="0.25">
      <c r="Q601" s="18"/>
    </row>
    <row r="602" spans="17:17" x14ac:dyDescent="0.25">
      <c r="Q602" s="18"/>
    </row>
    <row r="603" spans="17:17" x14ac:dyDescent="0.25">
      <c r="Q603" s="18"/>
    </row>
    <row r="604" spans="17:17" x14ac:dyDescent="0.25">
      <c r="Q604" s="18"/>
    </row>
    <row r="605" spans="17:17" x14ac:dyDescent="0.25">
      <c r="Q605" s="18"/>
    </row>
    <row r="606" spans="17:17" x14ac:dyDescent="0.25">
      <c r="Q606" s="18"/>
    </row>
    <row r="607" spans="17:17" x14ac:dyDescent="0.25">
      <c r="Q607" s="18"/>
    </row>
    <row r="608" spans="17:17" x14ac:dyDescent="0.25">
      <c r="Q608" s="18"/>
    </row>
    <row r="609" spans="17:17" x14ac:dyDescent="0.25">
      <c r="Q609" s="18"/>
    </row>
    <row r="610" spans="17:17" x14ac:dyDescent="0.25">
      <c r="Q610" s="18"/>
    </row>
    <row r="611" spans="17:17" x14ac:dyDescent="0.25">
      <c r="Q611" s="18"/>
    </row>
    <row r="612" spans="17:17" x14ac:dyDescent="0.25">
      <c r="Q612" s="18"/>
    </row>
    <row r="613" spans="17:17" x14ac:dyDescent="0.25">
      <c r="Q613" s="18"/>
    </row>
    <row r="614" spans="17:17" x14ac:dyDescent="0.25">
      <c r="Q614" s="18"/>
    </row>
    <row r="615" spans="17:17" x14ac:dyDescent="0.25">
      <c r="Q615" s="18"/>
    </row>
    <row r="616" spans="17:17" x14ac:dyDescent="0.25">
      <c r="Q616" s="18"/>
    </row>
    <row r="617" spans="17:17" x14ac:dyDescent="0.25">
      <c r="Q617" s="18"/>
    </row>
    <row r="618" spans="17:17" x14ac:dyDescent="0.25">
      <c r="Q618" s="18"/>
    </row>
    <row r="619" spans="17:17" x14ac:dyDescent="0.25">
      <c r="Q619" s="18"/>
    </row>
    <row r="620" spans="17:17" x14ac:dyDescent="0.25">
      <c r="Q620" s="18"/>
    </row>
    <row r="621" spans="17:17" x14ac:dyDescent="0.25">
      <c r="Q621" s="18"/>
    </row>
    <row r="622" spans="17:17" x14ac:dyDescent="0.25">
      <c r="Q622" s="18"/>
    </row>
    <row r="623" spans="17:17" x14ac:dyDescent="0.25">
      <c r="Q623" s="18"/>
    </row>
    <row r="624" spans="17:17" x14ac:dyDescent="0.25">
      <c r="Q624" s="18"/>
    </row>
    <row r="625" spans="17:17" x14ac:dyDescent="0.25">
      <c r="Q625" s="18"/>
    </row>
    <row r="626" spans="17:17" x14ac:dyDescent="0.25">
      <c r="Q626" s="18"/>
    </row>
    <row r="627" spans="17:17" x14ac:dyDescent="0.25">
      <c r="Q627" s="18"/>
    </row>
    <row r="628" spans="17:17" x14ac:dyDescent="0.25">
      <c r="Q628" s="18"/>
    </row>
    <row r="629" spans="17:17" x14ac:dyDescent="0.25">
      <c r="Q629" s="18"/>
    </row>
    <row r="630" spans="17:17" x14ac:dyDescent="0.25">
      <c r="Q630" s="18"/>
    </row>
    <row r="631" spans="17:17" x14ac:dyDescent="0.25">
      <c r="Q631" s="18"/>
    </row>
    <row r="632" spans="17:17" x14ac:dyDescent="0.25">
      <c r="Q632" s="18"/>
    </row>
    <row r="633" spans="17:17" x14ac:dyDescent="0.25">
      <c r="Q633" s="18"/>
    </row>
    <row r="634" spans="17:17" x14ac:dyDescent="0.25">
      <c r="Q634" s="18"/>
    </row>
    <row r="635" spans="17:17" x14ac:dyDescent="0.25">
      <c r="Q635" s="18"/>
    </row>
    <row r="636" spans="17:17" x14ac:dyDescent="0.25">
      <c r="Q636" s="18"/>
    </row>
    <row r="637" spans="17:17" x14ac:dyDescent="0.25">
      <c r="Q637" s="18"/>
    </row>
    <row r="638" spans="17:17" x14ac:dyDescent="0.25">
      <c r="Q638" s="18"/>
    </row>
    <row r="639" spans="17:17" x14ac:dyDescent="0.25">
      <c r="Q639" s="18"/>
    </row>
    <row r="640" spans="17:17" x14ac:dyDescent="0.25">
      <c r="Q640" s="18"/>
    </row>
    <row r="641" spans="17:17" x14ac:dyDescent="0.25">
      <c r="Q641" s="18"/>
    </row>
    <row r="642" spans="17:17" x14ac:dyDescent="0.25">
      <c r="Q642" s="18"/>
    </row>
    <row r="643" spans="17:17" x14ac:dyDescent="0.25">
      <c r="Q643" s="18"/>
    </row>
    <row r="644" spans="17:17" x14ac:dyDescent="0.25">
      <c r="Q644" s="18"/>
    </row>
    <row r="645" spans="17:17" x14ac:dyDescent="0.25">
      <c r="Q645" s="18"/>
    </row>
    <row r="646" spans="17:17" x14ac:dyDescent="0.25">
      <c r="Q646" s="18"/>
    </row>
    <row r="647" spans="17:17" x14ac:dyDescent="0.25">
      <c r="Q647" s="18"/>
    </row>
    <row r="648" spans="17:17" x14ac:dyDescent="0.25">
      <c r="Q648" s="18"/>
    </row>
    <row r="649" spans="17:17" x14ac:dyDescent="0.25">
      <c r="Q649" s="18"/>
    </row>
    <row r="650" spans="17:17" x14ac:dyDescent="0.25">
      <c r="Q650" s="18"/>
    </row>
    <row r="651" spans="17:17" x14ac:dyDescent="0.25">
      <c r="Q651" s="18"/>
    </row>
    <row r="652" spans="17:17" x14ac:dyDescent="0.25">
      <c r="Q652" s="18"/>
    </row>
    <row r="653" spans="17:17" x14ac:dyDescent="0.25">
      <c r="Q653" s="18"/>
    </row>
    <row r="654" spans="17:17" x14ac:dyDescent="0.25">
      <c r="Q654" s="18"/>
    </row>
    <row r="655" spans="17:17" x14ac:dyDescent="0.25">
      <c r="Q655" s="18"/>
    </row>
    <row r="656" spans="17:17" x14ac:dyDescent="0.25">
      <c r="Q656" s="18"/>
    </row>
    <row r="657" spans="17:17" x14ac:dyDescent="0.25">
      <c r="Q657" s="18"/>
    </row>
    <row r="658" spans="17:17" x14ac:dyDescent="0.25">
      <c r="Q658" s="18"/>
    </row>
    <row r="659" spans="17:17" x14ac:dyDescent="0.25">
      <c r="Q659" s="18"/>
    </row>
    <row r="660" spans="17:17" x14ac:dyDescent="0.25">
      <c r="Q660" s="18"/>
    </row>
    <row r="661" spans="17:17" x14ac:dyDescent="0.25">
      <c r="Q661" s="18"/>
    </row>
    <row r="662" spans="17:17" x14ac:dyDescent="0.25">
      <c r="Q662" s="18"/>
    </row>
    <row r="663" spans="17:17" x14ac:dyDescent="0.25">
      <c r="Q663" s="18"/>
    </row>
    <row r="664" spans="17:17" x14ac:dyDescent="0.25">
      <c r="Q664" s="18"/>
    </row>
    <row r="665" spans="17:17" x14ac:dyDescent="0.25">
      <c r="Q665" s="18"/>
    </row>
    <row r="666" spans="17:17" x14ac:dyDescent="0.25">
      <c r="Q666" s="18"/>
    </row>
    <row r="667" spans="17:17" x14ac:dyDescent="0.25">
      <c r="Q667" s="18"/>
    </row>
    <row r="668" spans="17:17" x14ac:dyDescent="0.25">
      <c r="Q668" s="18"/>
    </row>
    <row r="669" spans="17:17" x14ac:dyDescent="0.25">
      <c r="Q669" s="18"/>
    </row>
    <row r="670" spans="17:17" x14ac:dyDescent="0.25">
      <c r="Q670" s="18"/>
    </row>
    <row r="671" spans="17:17" x14ac:dyDescent="0.25">
      <c r="Q671" s="18"/>
    </row>
    <row r="672" spans="17:17" x14ac:dyDescent="0.25">
      <c r="Q672" s="18"/>
    </row>
    <row r="673" spans="17:17" x14ac:dyDescent="0.25">
      <c r="Q673" s="18"/>
    </row>
    <row r="674" spans="17:17" x14ac:dyDescent="0.25">
      <c r="Q674" s="18"/>
    </row>
    <row r="675" spans="17:17" x14ac:dyDescent="0.25">
      <c r="Q675" s="18"/>
    </row>
    <row r="676" spans="17:17" x14ac:dyDescent="0.25">
      <c r="Q676" s="18"/>
    </row>
    <row r="677" spans="17:17" x14ac:dyDescent="0.25">
      <c r="Q677" s="18"/>
    </row>
    <row r="678" spans="17:17" x14ac:dyDescent="0.25">
      <c r="Q678" s="18"/>
    </row>
    <row r="679" spans="17:17" x14ac:dyDescent="0.25">
      <c r="Q679" s="18"/>
    </row>
    <row r="680" spans="17:17" x14ac:dyDescent="0.25">
      <c r="Q680" s="18"/>
    </row>
    <row r="681" spans="17:17" x14ac:dyDescent="0.25">
      <c r="Q681" s="18"/>
    </row>
    <row r="682" spans="17:17" x14ac:dyDescent="0.25">
      <c r="Q682" s="18"/>
    </row>
    <row r="683" spans="17:17" x14ac:dyDescent="0.25">
      <c r="Q683" s="18"/>
    </row>
    <row r="684" spans="17:17" x14ac:dyDescent="0.25">
      <c r="Q684" s="18"/>
    </row>
    <row r="685" spans="17:17" x14ac:dyDescent="0.25">
      <c r="Q685" s="18"/>
    </row>
    <row r="686" spans="17:17" x14ac:dyDescent="0.25">
      <c r="Q686" s="18"/>
    </row>
    <row r="687" spans="17:17" x14ac:dyDescent="0.25">
      <c r="Q687" s="18"/>
    </row>
    <row r="688" spans="17:17" x14ac:dyDescent="0.25">
      <c r="Q688" s="18"/>
    </row>
    <row r="689" spans="17:17" x14ac:dyDescent="0.25">
      <c r="Q689" s="18"/>
    </row>
    <row r="690" spans="17:17" x14ac:dyDescent="0.25">
      <c r="Q690" s="18"/>
    </row>
    <row r="691" spans="17:17" x14ac:dyDescent="0.25">
      <c r="Q691" s="18"/>
    </row>
    <row r="692" spans="17:17" x14ac:dyDescent="0.25">
      <c r="Q692" s="18"/>
    </row>
    <row r="693" spans="17:17" x14ac:dyDescent="0.25">
      <c r="Q693" s="18"/>
    </row>
    <row r="694" spans="17:17" x14ac:dyDescent="0.25">
      <c r="Q694" s="18"/>
    </row>
    <row r="695" spans="17:17" x14ac:dyDescent="0.25">
      <c r="Q695" s="18"/>
    </row>
    <row r="696" spans="17:17" x14ac:dyDescent="0.25">
      <c r="Q696" s="18"/>
    </row>
    <row r="697" spans="17:17" x14ac:dyDescent="0.25">
      <c r="Q697" s="18"/>
    </row>
    <row r="698" spans="17:17" x14ac:dyDescent="0.25">
      <c r="Q698" s="18"/>
    </row>
    <row r="699" spans="17:17" x14ac:dyDescent="0.25">
      <c r="Q699" s="18"/>
    </row>
    <row r="700" spans="17:17" x14ac:dyDescent="0.25">
      <c r="Q700" s="18"/>
    </row>
    <row r="701" spans="17:17" x14ac:dyDescent="0.25">
      <c r="Q701" s="18"/>
    </row>
    <row r="702" spans="17:17" x14ac:dyDescent="0.25">
      <c r="Q702" s="18"/>
    </row>
    <row r="703" spans="17:17" x14ac:dyDescent="0.25">
      <c r="Q703" s="18"/>
    </row>
    <row r="704" spans="17:17" x14ac:dyDescent="0.25">
      <c r="Q704" s="18"/>
    </row>
    <row r="705" spans="17:17" x14ac:dyDescent="0.25">
      <c r="Q705" s="18"/>
    </row>
    <row r="706" spans="17:17" x14ac:dyDescent="0.25">
      <c r="Q706" s="18"/>
    </row>
    <row r="707" spans="17:17" x14ac:dyDescent="0.25">
      <c r="Q707" s="18"/>
    </row>
    <row r="708" spans="17:17" x14ac:dyDescent="0.25">
      <c r="Q708" s="18"/>
    </row>
    <row r="709" spans="17:17" x14ac:dyDescent="0.25">
      <c r="Q709" s="18"/>
    </row>
    <row r="710" spans="17:17" x14ac:dyDescent="0.25">
      <c r="Q710" s="18"/>
    </row>
    <row r="711" spans="17:17" x14ac:dyDescent="0.25">
      <c r="Q711" s="18"/>
    </row>
    <row r="712" spans="17:17" x14ac:dyDescent="0.25">
      <c r="Q712" s="18"/>
    </row>
    <row r="713" spans="17:17" x14ac:dyDescent="0.25">
      <c r="Q713" s="18"/>
    </row>
    <row r="714" spans="17:17" x14ac:dyDescent="0.25">
      <c r="Q714" s="18"/>
    </row>
    <row r="715" spans="17:17" x14ac:dyDescent="0.25">
      <c r="Q715" s="18"/>
    </row>
    <row r="716" spans="17:17" x14ac:dyDescent="0.25">
      <c r="Q716" s="18"/>
    </row>
    <row r="717" spans="17:17" x14ac:dyDescent="0.25">
      <c r="Q717" s="18"/>
    </row>
    <row r="718" spans="17:17" x14ac:dyDescent="0.25">
      <c r="Q718" s="18"/>
    </row>
    <row r="719" spans="17:17" x14ac:dyDescent="0.25">
      <c r="Q719" s="18"/>
    </row>
    <row r="720" spans="17:17" x14ac:dyDescent="0.25">
      <c r="Q720" s="18"/>
    </row>
    <row r="721" spans="17:17" x14ac:dyDescent="0.25">
      <c r="Q721" s="18"/>
    </row>
    <row r="722" spans="17:17" x14ac:dyDescent="0.25">
      <c r="Q722" s="18"/>
    </row>
    <row r="723" spans="17:17" x14ac:dyDescent="0.25">
      <c r="Q723" s="18"/>
    </row>
    <row r="724" spans="17:17" x14ac:dyDescent="0.25">
      <c r="Q724" s="18"/>
    </row>
    <row r="725" spans="17:17" x14ac:dyDescent="0.25">
      <c r="Q725" s="18"/>
    </row>
    <row r="726" spans="17:17" x14ac:dyDescent="0.25">
      <c r="Q726" s="18"/>
    </row>
    <row r="727" spans="17:17" x14ac:dyDescent="0.25">
      <c r="Q727" s="18"/>
    </row>
    <row r="728" spans="17:17" x14ac:dyDescent="0.25">
      <c r="Q728" s="18"/>
    </row>
    <row r="729" spans="17:17" x14ac:dyDescent="0.25">
      <c r="Q729" s="18"/>
    </row>
    <row r="730" spans="17:17" x14ac:dyDescent="0.25">
      <c r="Q730" s="18"/>
    </row>
    <row r="731" spans="17:17" x14ac:dyDescent="0.25">
      <c r="Q731" s="18"/>
    </row>
    <row r="732" spans="17:17" x14ac:dyDescent="0.25">
      <c r="Q732" s="18"/>
    </row>
    <row r="733" spans="17:17" x14ac:dyDescent="0.25">
      <c r="Q733" s="18"/>
    </row>
    <row r="734" spans="17:17" x14ac:dyDescent="0.25">
      <c r="Q734" s="18"/>
    </row>
    <row r="735" spans="17:17" x14ac:dyDescent="0.25">
      <c r="Q735" s="18"/>
    </row>
    <row r="736" spans="17:17" x14ac:dyDescent="0.25">
      <c r="Q736" s="18"/>
    </row>
    <row r="737" spans="17:17" x14ac:dyDescent="0.25">
      <c r="Q737" s="18"/>
    </row>
    <row r="738" spans="17:17" x14ac:dyDescent="0.25">
      <c r="Q738" s="18"/>
    </row>
    <row r="739" spans="17:17" x14ac:dyDescent="0.25">
      <c r="Q739" s="18"/>
    </row>
    <row r="740" spans="17:17" x14ac:dyDescent="0.25">
      <c r="Q740" s="18"/>
    </row>
    <row r="741" spans="17:17" x14ac:dyDescent="0.25">
      <c r="Q741" s="18"/>
    </row>
    <row r="742" spans="17:17" x14ac:dyDescent="0.25">
      <c r="Q742" s="18"/>
    </row>
    <row r="743" spans="17:17" x14ac:dyDescent="0.25">
      <c r="Q743" s="18"/>
    </row>
    <row r="744" spans="17:17" x14ac:dyDescent="0.25">
      <c r="Q744" s="18"/>
    </row>
    <row r="745" spans="17:17" x14ac:dyDescent="0.25">
      <c r="Q745" s="18"/>
    </row>
    <row r="746" spans="17:17" x14ac:dyDescent="0.25">
      <c r="Q746" s="18"/>
    </row>
    <row r="747" spans="17:17" x14ac:dyDescent="0.25">
      <c r="Q747" s="18"/>
    </row>
    <row r="748" spans="17:17" x14ac:dyDescent="0.25">
      <c r="Q748" s="18"/>
    </row>
    <row r="749" spans="17:17" x14ac:dyDescent="0.25">
      <c r="Q749" s="18"/>
    </row>
    <row r="750" spans="17:17" x14ac:dyDescent="0.25">
      <c r="Q750" s="18"/>
    </row>
    <row r="751" spans="17:17" x14ac:dyDescent="0.25">
      <c r="Q751" s="18"/>
    </row>
    <row r="752" spans="17:17" x14ac:dyDescent="0.25">
      <c r="Q752" s="18"/>
    </row>
    <row r="753" spans="17:17" x14ac:dyDescent="0.25">
      <c r="Q753" s="18"/>
    </row>
    <row r="754" spans="17:17" x14ac:dyDescent="0.25">
      <c r="Q754" s="18"/>
    </row>
    <row r="755" spans="17:17" x14ac:dyDescent="0.25">
      <c r="Q755" s="18"/>
    </row>
    <row r="756" spans="17:17" x14ac:dyDescent="0.25">
      <c r="Q756" s="18"/>
    </row>
    <row r="757" spans="17:17" x14ac:dyDescent="0.25">
      <c r="Q757" s="18"/>
    </row>
    <row r="758" spans="17:17" x14ac:dyDescent="0.25">
      <c r="Q758" s="18"/>
    </row>
    <row r="759" spans="17:17" x14ac:dyDescent="0.25">
      <c r="Q759" s="18"/>
    </row>
    <row r="760" spans="17:17" x14ac:dyDescent="0.25">
      <c r="Q760" s="18"/>
    </row>
    <row r="761" spans="17:17" x14ac:dyDescent="0.25">
      <c r="Q761" s="18"/>
    </row>
    <row r="762" spans="17:17" x14ac:dyDescent="0.25">
      <c r="Q762" s="18"/>
    </row>
    <row r="763" spans="17:17" x14ac:dyDescent="0.25">
      <c r="Q763" s="18"/>
    </row>
    <row r="764" spans="17:17" x14ac:dyDescent="0.25">
      <c r="Q764" s="18"/>
    </row>
    <row r="765" spans="17:17" x14ac:dyDescent="0.25">
      <c r="Q765" s="18"/>
    </row>
    <row r="766" spans="17:17" x14ac:dyDescent="0.25">
      <c r="Q766" s="18"/>
    </row>
    <row r="767" spans="17:17" x14ac:dyDescent="0.25">
      <c r="Q767" s="18"/>
    </row>
    <row r="768" spans="17:17" x14ac:dyDescent="0.25">
      <c r="Q768" s="18"/>
    </row>
    <row r="769" spans="17:17" x14ac:dyDescent="0.25">
      <c r="Q769" s="18"/>
    </row>
    <row r="770" spans="17:17" x14ac:dyDescent="0.25">
      <c r="Q770" s="18"/>
    </row>
    <row r="771" spans="17:17" x14ac:dyDescent="0.25">
      <c r="Q771" s="18"/>
    </row>
    <row r="772" spans="17:17" x14ac:dyDescent="0.25">
      <c r="Q772" s="18"/>
    </row>
    <row r="773" spans="17:17" x14ac:dyDescent="0.25">
      <c r="Q773" s="18"/>
    </row>
    <row r="774" spans="17:17" x14ac:dyDescent="0.25">
      <c r="Q774" s="18"/>
    </row>
    <row r="775" spans="17:17" x14ac:dyDescent="0.25">
      <c r="Q775" s="18"/>
    </row>
    <row r="776" spans="17:17" x14ac:dyDescent="0.25">
      <c r="Q776" s="18"/>
    </row>
    <row r="777" spans="17:17" x14ac:dyDescent="0.25">
      <c r="Q777" s="18"/>
    </row>
    <row r="778" spans="17:17" x14ac:dyDescent="0.25">
      <c r="Q778" s="18"/>
    </row>
    <row r="779" spans="17:17" x14ac:dyDescent="0.25">
      <c r="Q779" s="18"/>
    </row>
    <row r="780" spans="17:17" x14ac:dyDescent="0.25">
      <c r="Q780" s="18"/>
    </row>
    <row r="781" spans="17:17" x14ac:dyDescent="0.25">
      <c r="Q781" s="18"/>
    </row>
    <row r="782" spans="17:17" x14ac:dyDescent="0.25">
      <c r="Q782" s="18"/>
    </row>
    <row r="783" spans="17:17" x14ac:dyDescent="0.25">
      <c r="Q783" s="18"/>
    </row>
    <row r="784" spans="17:17" x14ac:dyDescent="0.25">
      <c r="Q784" s="18"/>
    </row>
    <row r="785" spans="17:17" x14ac:dyDescent="0.25">
      <c r="Q785" s="18"/>
    </row>
    <row r="786" spans="17:17" x14ac:dyDescent="0.25">
      <c r="Q786" s="18"/>
    </row>
    <row r="787" spans="17:17" x14ac:dyDescent="0.25">
      <c r="Q787" s="18"/>
    </row>
    <row r="788" spans="17:17" x14ac:dyDescent="0.25">
      <c r="Q788" s="18"/>
    </row>
    <row r="789" spans="17:17" x14ac:dyDescent="0.25">
      <c r="Q789" s="18"/>
    </row>
    <row r="790" spans="17:17" x14ac:dyDescent="0.25">
      <c r="Q790" s="18"/>
    </row>
    <row r="791" spans="17:17" x14ac:dyDescent="0.25">
      <c r="Q791" s="18"/>
    </row>
    <row r="792" spans="17:17" x14ac:dyDescent="0.25">
      <c r="Q792" s="18"/>
    </row>
    <row r="793" spans="17:17" x14ac:dyDescent="0.25">
      <c r="Q793" s="18"/>
    </row>
    <row r="794" spans="17:17" x14ac:dyDescent="0.25">
      <c r="Q794" s="18"/>
    </row>
    <row r="795" spans="17:17" x14ac:dyDescent="0.25">
      <c r="Q795" s="18"/>
    </row>
    <row r="796" spans="17:17" x14ac:dyDescent="0.25">
      <c r="Q796" s="18"/>
    </row>
    <row r="797" spans="17:17" x14ac:dyDescent="0.25">
      <c r="Q797" s="18"/>
    </row>
    <row r="798" spans="17:17" x14ac:dyDescent="0.25">
      <c r="Q798" s="18"/>
    </row>
    <row r="799" spans="17:17" x14ac:dyDescent="0.25">
      <c r="Q799" s="18"/>
    </row>
    <row r="800" spans="17:17" x14ac:dyDescent="0.25">
      <c r="Q800" s="18"/>
    </row>
    <row r="801" spans="17:17" x14ac:dyDescent="0.25">
      <c r="Q801" s="18"/>
    </row>
    <row r="802" spans="17:17" x14ac:dyDescent="0.25">
      <c r="Q802" s="18"/>
    </row>
    <row r="803" spans="17:17" x14ac:dyDescent="0.25">
      <c r="Q803" s="18"/>
    </row>
    <row r="804" spans="17:17" x14ac:dyDescent="0.25">
      <c r="Q804" s="18"/>
    </row>
    <row r="805" spans="17:17" x14ac:dyDescent="0.25">
      <c r="Q805" s="18"/>
    </row>
    <row r="806" spans="17:17" x14ac:dyDescent="0.25">
      <c r="Q806" s="18"/>
    </row>
    <row r="807" spans="17:17" x14ac:dyDescent="0.25">
      <c r="Q807" s="18"/>
    </row>
    <row r="808" spans="17:17" x14ac:dyDescent="0.25">
      <c r="Q808" s="18"/>
    </row>
    <row r="809" spans="17:17" x14ac:dyDescent="0.25">
      <c r="Q809" s="18"/>
    </row>
    <row r="810" spans="17:17" x14ac:dyDescent="0.25">
      <c r="Q810" s="18"/>
    </row>
    <row r="811" spans="17:17" x14ac:dyDescent="0.25">
      <c r="Q811" s="18"/>
    </row>
    <row r="812" spans="17:17" x14ac:dyDescent="0.25">
      <c r="Q812" s="18"/>
    </row>
    <row r="813" spans="17:17" x14ac:dyDescent="0.25">
      <c r="Q813" s="18"/>
    </row>
    <row r="814" spans="17:17" x14ac:dyDescent="0.25">
      <c r="Q814" s="18"/>
    </row>
    <row r="815" spans="17:17" x14ac:dyDescent="0.25">
      <c r="Q815" s="18"/>
    </row>
    <row r="816" spans="17:17" x14ac:dyDescent="0.25">
      <c r="Q816" s="18"/>
    </row>
    <row r="817" spans="17:17" x14ac:dyDescent="0.25">
      <c r="Q817" s="18"/>
    </row>
    <row r="818" spans="17:17" x14ac:dyDescent="0.25">
      <c r="Q818" s="18"/>
    </row>
    <row r="819" spans="17:17" x14ac:dyDescent="0.25">
      <c r="Q819" s="18"/>
    </row>
    <row r="820" spans="17:17" x14ac:dyDescent="0.25">
      <c r="Q820" s="18"/>
    </row>
    <row r="821" spans="17:17" x14ac:dyDescent="0.25">
      <c r="Q821" s="18"/>
    </row>
    <row r="822" spans="17:17" x14ac:dyDescent="0.25">
      <c r="Q822" s="18"/>
    </row>
    <row r="823" spans="17:17" x14ac:dyDescent="0.25">
      <c r="Q823" s="18"/>
    </row>
    <row r="824" spans="17:17" x14ac:dyDescent="0.25">
      <c r="Q824" s="18"/>
    </row>
    <row r="825" spans="17:17" x14ac:dyDescent="0.25">
      <c r="Q825" s="18"/>
    </row>
    <row r="826" spans="17:17" x14ac:dyDescent="0.25">
      <c r="Q826" s="18"/>
    </row>
    <row r="827" spans="17:17" x14ac:dyDescent="0.25">
      <c r="Q827" s="18"/>
    </row>
    <row r="828" spans="17:17" x14ac:dyDescent="0.25">
      <c r="Q828" s="18"/>
    </row>
    <row r="829" spans="17:17" x14ac:dyDescent="0.25">
      <c r="Q829" s="18"/>
    </row>
    <row r="830" spans="17:17" x14ac:dyDescent="0.25">
      <c r="Q830" s="18"/>
    </row>
    <row r="831" spans="17:17" x14ac:dyDescent="0.25">
      <c r="Q831" s="18"/>
    </row>
    <row r="832" spans="17:17" x14ac:dyDescent="0.25">
      <c r="Q832" s="18"/>
    </row>
    <row r="833" spans="17:17" x14ac:dyDescent="0.25">
      <c r="Q833" s="18"/>
    </row>
    <row r="834" spans="17:17" x14ac:dyDescent="0.25">
      <c r="Q834" s="18"/>
    </row>
    <row r="835" spans="17:17" x14ac:dyDescent="0.25">
      <c r="Q835" s="18"/>
    </row>
    <row r="836" spans="17:17" x14ac:dyDescent="0.25">
      <c r="Q836" s="18"/>
    </row>
    <row r="837" spans="17:17" x14ac:dyDescent="0.25">
      <c r="Q837" s="18"/>
    </row>
    <row r="838" spans="17:17" x14ac:dyDescent="0.25">
      <c r="Q838" s="18"/>
    </row>
    <row r="839" spans="17:17" x14ac:dyDescent="0.25">
      <c r="Q839" s="18"/>
    </row>
    <row r="840" spans="17:17" x14ac:dyDescent="0.25">
      <c r="Q840" s="18"/>
    </row>
    <row r="841" spans="17:17" x14ac:dyDescent="0.25">
      <c r="Q841" s="18"/>
    </row>
    <row r="842" spans="17:17" x14ac:dyDescent="0.25">
      <c r="Q842" s="18"/>
    </row>
    <row r="843" spans="17:17" x14ac:dyDescent="0.25">
      <c r="Q843" s="18"/>
    </row>
    <row r="844" spans="17:17" x14ac:dyDescent="0.25">
      <c r="Q844" s="18"/>
    </row>
    <row r="845" spans="17:17" x14ac:dyDescent="0.25">
      <c r="Q845" s="18"/>
    </row>
    <row r="846" spans="17:17" x14ac:dyDescent="0.25">
      <c r="Q846" s="18"/>
    </row>
    <row r="847" spans="17:17" x14ac:dyDescent="0.25">
      <c r="Q847" s="18"/>
    </row>
    <row r="848" spans="17:17" x14ac:dyDescent="0.25">
      <c r="Q848" s="18"/>
    </row>
    <row r="849" spans="17:17" x14ac:dyDescent="0.25">
      <c r="Q849" s="18"/>
    </row>
    <row r="850" spans="17:17" x14ac:dyDescent="0.25">
      <c r="Q850" s="18"/>
    </row>
    <row r="851" spans="17:17" x14ac:dyDescent="0.25">
      <c r="Q851" s="18"/>
    </row>
    <row r="852" spans="17:17" x14ac:dyDescent="0.25">
      <c r="Q852" s="18"/>
    </row>
    <row r="853" spans="17:17" x14ac:dyDescent="0.25">
      <c r="Q853" s="18"/>
    </row>
    <row r="854" spans="17:17" x14ac:dyDescent="0.25">
      <c r="Q854" s="18"/>
    </row>
    <row r="855" spans="17:17" x14ac:dyDescent="0.25">
      <c r="Q855" s="18"/>
    </row>
    <row r="856" spans="17:17" x14ac:dyDescent="0.25">
      <c r="Q856" s="18"/>
    </row>
    <row r="857" spans="17:17" x14ac:dyDescent="0.25">
      <c r="Q857" s="18"/>
    </row>
    <row r="858" spans="17:17" x14ac:dyDescent="0.25">
      <c r="Q858" s="18"/>
    </row>
    <row r="859" spans="17:17" x14ac:dyDescent="0.25">
      <c r="Q859" s="18"/>
    </row>
    <row r="860" spans="17:17" x14ac:dyDescent="0.25">
      <c r="Q860" s="18"/>
    </row>
    <row r="861" spans="17:17" x14ac:dyDescent="0.25">
      <c r="Q861" s="18"/>
    </row>
    <row r="862" spans="17:17" x14ac:dyDescent="0.25">
      <c r="Q862" s="18"/>
    </row>
    <row r="863" spans="17:17" x14ac:dyDescent="0.25">
      <c r="Q863" s="18"/>
    </row>
    <row r="864" spans="17:17" x14ac:dyDescent="0.25">
      <c r="Q864" s="18"/>
    </row>
    <row r="865" spans="17:17" x14ac:dyDescent="0.25">
      <c r="Q865" s="18"/>
    </row>
    <row r="866" spans="17:17" x14ac:dyDescent="0.25">
      <c r="Q866" s="18"/>
    </row>
    <row r="867" spans="17:17" x14ac:dyDescent="0.25">
      <c r="Q867" s="18"/>
    </row>
    <row r="868" spans="17:17" x14ac:dyDescent="0.25">
      <c r="Q868" s="18"/>
    </row>
    <row r="869" spans="17:17" x14ac:dyDescent="0.25">
      <c r="Q869" s="18"/>
    </row>
    <row r="870" spans="17:17" x14ac:dyDescent="0.25">
      <c r="Q870" s="18"/>
    </row>
    <row r="871" spans="17:17" x14ac:dyDescent="0.25">
      <c r="Q871" s="18"/>
    </row>
    <row r="872" spans="17:17" x14ac:dyDescent="0.25">
      <c r="Q872" s="18"/>
    </row>
    <row r="873" spans="17:17" x14ac:dyDescent="0.25">
      <c r="Q873" s="18"/>
    </row>
    <row r="874" spans="17:17" x14ac:dyDescent="0.25">
      <c r="Q874" s="18"/>
    </row>
    <row r="875" spans="17:17" x14ac:dyDescent="0.25">
      <c r="Q875" s="18"/>
    </row>
    <row r="876" spans="17:17" x14ac:dyDescent="0.25">
      <c r="Q876" s="18"/>
    </row>
    <row r="877" spans="17:17" x14ac:dyDescent="0.25">
      <c r="Q877" s="18"/>
    </row>
    <row r="878" spans="17:17" x14ac:dyDescent="0.25">
      <c r="Q878" s="18"/>
    </row>
    <row r="879" spans="17:17" x14ac:dyDescent="0.25">
      <c r="Q879" s="18"/>
    </row>
    <row r="880" spans="17:17" x14ac:dyDescent="0.25">
      <c r="Q880" s="18"/>
    </row>
    <row r="881" spans="17:17" x14ac:dyDescent="0.25">
      <c r="Q881" s="18"/>
    </row>
    <row r="882" spans="17:17" x14ac:dyDescent="0.25">
      <c r="Q882" s="18"/>
    </row>
    <row r="883" spans="17:17" x14ac:dyDescent="0.25">
      <c r="Q883" s="18"/>
    </row>
    <row r="884" spans="17:17" x14ac:dyDescent="0.25">
      <c r="Q884" s="18"/>
    </row>
    <row r="885" spans="17:17" x14ac:dyDescent="0.25">
      <c r="Q885" s="18"/>
    </row>
    <row r="886" spans="17:17" x14ac:dyDescent="0.25">
      <c r="Q886" s="18"/>
    </row>
    <row r="887" spans="17:17" x14ac:dyDescent="0.25">
      <c r="Q887" s="18"/>
    </row>
    <row r="888" spans="17:17" x14ac:dyDescent="0.25">
      <c r="Q888" s="18"/>
    </row>
    <row r="889" spans="17:17" x14ac:dyDescent="0.25">
      <c r="Q889" s="18"/>
    </row>
    <row r="890" spans="17:17" x14ac:dyDescent="0.25">
      <c r="Q890" s="18"/>
    </row>
    <row r="891" spans="17:17" x14ac:dyDescent="0.25">
      <c r="Q891" s="18"/>
    </row>
    <row r="892" spans="17:17" x14ac:dyDescent="0.25">
      <c r="Q892" s="18"/>
    </row>
    <row r="893" spans="17:17" x14ac:dyDescent="0.25">
      <c r="Q893" s="18"/>
    </row>
    <row r="894" spans="17:17" x14ac:dyDescent="0.25">
      <c r="Q894" s="18"/>
    </row>
    <row r="895" spans="17:17" x14ac:dyDescent="0.25">
      <c r="Q895" s="18"/>
    </row>
    <row r="896" spans="17:17" x14ac:dyDescent="0.25">
      <c r="Q896" s="18"/>
    </row>
    <row r="897" spans="17:17" x14ac:dyDescent="0.25">
      <c r="Q897" s="18"/>
    </row>
    <row r="898" spans="17:17" x14ac:dyDescent="0.25">
      <c r="Q898" s="18"/>
    </row>
    <row r="899" spans="17:17" x14ac:dyDescent="0.25">
      <c r="Q899" s="18"/>
    </row>
    <row r="900" spans="17:17" x14ac:dyDescent="0.25">
      <c r="Q900" s="18"/>
    </row>
    <row r="901" spans="17:17" x14ac:dyDescent="0.25">
      <c r="Q901" s="18"/>
    </row>
    <row r="902" spans="17:17" x14ac:dyDescent="0.25">
      <c r="Q902" s="18"/>
    </row>
    <row r="903" spans="17:17" x14ac:dyDescent="0.25">
      <c r="Q903" s="18"/>
    </row>
    <row r="904" spans="17:17" x14ac:dyDescent="0.25">
      <c r="Q904" s="18"/>
    </row>
    <row r="905" spans="17:17" x14ac:dyDescent="0.25">
      <c r="Q905" s="18"/>
    </row>
    <row r="906" spans="17:17" x14ac:dyDescent="0.25">
      <c r="Q906" s="18"/>
    </row>
    <row r="907" spans="17:17" x14ac:dyDescent="0.25">
      <c r="Q907" s="18"/>
    </row>
    <row r="908" spans="17:17" x14ac:dyDescent="0.25">
      <c r="Q908" s="18"/>
    </row>
    <row r="909" spans="17:17" x14ac:dyDescent="0.25">
      <c r="Q909" s="18"/>
    </row>
    <row r="910" spans="17:17" x14ac:dyDescent="0.25">
      <c r="Q910" s="18"/>
    </row>
    <row r="911" spans="17:17" x14ac:dyDescent="0.25">
      <c r="Q911" s="18"/>
    </row>
    <row r="912" spans="17:17" x14ac:dyDescent="0.25">
      <c r="Q912" s="18"/>
    </row>
    <row r="913" spans="17:17" x14ac:dyDescent="0.25">
      <c r="Q913" s="18"/>
    </row>
    <row r="914" spans="17:17" x14ac:dyDescent="0.25">
      <c r="Q914" s="18"/>
    </row>
    <row r="915" spans="17:17" x14ac:dyDescent="0.25">
      <c r="Q915" s="18"/>
    </row>
    <row r="916" spans="17:17" x14ac:dyDescent="0.25">
      <c r="Q916" s="18"/>
    </row>
    <row r="917" spans="17:17" x14ac:dyDescent="0.25">
      <c r="Q917" s="18"/>
    </row>
    <row r="918" spans="17:17" x14ac:dyDescent="0.25">
      <c r="Q918" s="18"/>
    </row>
    <row r="919" spans="17:17" x14ac:dyDescent="0.25">
      <c r="Q919" s="18"/>
    </row>
    <row r="920" spans="17:17" x14ac:dyDescent="0.25">
      <c r="Q920" s="18"/>
    </row>
    <row r="921" spans="17:17" x14ac:dyDescent="0.25">
      <c r="Q921" s="18"/>
    </row>
    <row r="922" spans="17:17" x14ac:dyDescent="0.25">
      <c r="Q922" s="18"/>
    </row>
    <row r="923" spans="17:17" x14ac:dyDescent="0.25">
      <c r="Q923" s="18"/>
    </row>
    <row r="924" spans="17:17" x14ac:dyDescent="0.25">
      <c r="Q924" s="18"/>
    </row>
    <row r="925" spans="17:17" x14ac:dyDescent="0.25">
      <c r="Q925" s="18"/>
    </row>
    <row r="926" spans="17:17" x14ac:dyDescent="0.25">
      <c r="Q926" s="18"/>
    </row>
    <row r="927" spans="17:17" x14ac:dyDescent="0.25">
      <c r="Q927" s="18"/>
    </row>
    <row r="928" spans="17:17" x14ac:dyDescent="0.25">
      <c r="Q928" s="18"/>
    </row>
    <row r="929" spans="17:17" x14ac:dyDescent="0.25">
      <c r="Q929" s="18"/>
    </row>
    <row r="930" spans="17:17" x14ac:dyDescent="0.25">
      <c r="Q930" s="18"/>
    </row>
    <row r="931" spans="17:17" x14ac:dyDescent="0.25">
      <c r="Q931" s="18"/>
    </row>
    <row r="932" spans="17:17" x14ac:dyDescent="0.25">
      <c r="Q932" s="18"/>
    </row>
    <row r="933" spans="17:17" x14ac:dyDescent="0.25">
      <c r="Q933" s="18"/>
    </row>
    <row r="934" spans="17:17" x14ac:dyDescent="0.25">
      <c r="Q934" s="18"/>
    </row>
    <row r="935" spans="17:17" x14ac:dyDescent="0.25">
      <c r="Q935" s="18"/>
    </row>
    <row r="936" spans="17:17" x14ac:dyDescent="0.25">
      <c r="Q936" s="18"/>
    </row>
    <row r="937" spans="17:17" x14ac:dyDescent="0.25">
      <c r="Q937" s="18"/>
    </row>
    <row r="938" spans="17:17" x14ac:dyDescent="0.25">
      <c r="Q938" s="18"/>
    </row>
    <row r="939" spans="17:17" x14ac:dyDescent="0.25">
      <c r="Q939" s="18"/>
    </row>
    <row r="940" spans="17:17" x14ac:dyDescent="0.25">
      <c r="Q940" s="18"/>
    </row>
    <row r="941" spans="17:17" x14ac:dyDescent="0.25">
      <c r="Q941" s="18"/>
    </row>
    <row r="942" spans="17:17" x14ac:dyDescent="0.25">
      <c r="Q942" s="18"/>
    </row>
    <row r="943" spans="17:17" x14ac:dyDescent="0.25">
      <c r="Q943" s="18"/>
    </row>
    <row r="944" spans="17:17" x14ac:dyDescent="0.25">
      <c r="Q944" s="18"/>
    </row>
    <row r="945" spans="17:17" x14ac:dyDescent="0.25">
      <c r="Q945" s="18"/>
    </row>
    <row r="946" spans="17:17" x14ac:dyDescent="0.25">
      <c r="Q946" s="18"/>
    </row>
    <row r="947" spans="17:17" x14ac:dyDescent="0.25">
      <c r="Q947" s="18"/>
    </row>
    <row r="948" spans="17:17" x14ac:dyDescent="0.25">
      <c r="Q948" s="18"/>
    </row>
    <row r="949" spans="17:17" x14ac:dyDescent="0.25">
      <c r="Q949" s="18"/>
    </row>
    <row r="950" spans="17:17" x14ac:dyDescent="0.25">
      <c r="Q950" s="18"/>
    </row>
    <row r="951" spans="17:17" x14ac:dyDescent="0.25">
      <c r="Q951" s="18"/>
    </row>
    <row r="952" spans="17:17" x14ac:dyDescent="0.25">
      <c r="Q952" s="18"/>
    </row>
    <row r="953" spans="17:17" x14ac:dyDescent="0.25">
      <c r="Q953" s="18"/>
    </row>
    <row r="954" spans="17:17" x14ac:dyDescent="0.25">
      <c r="Q954" s="18"/>
    </row>
    <row r="955" spans="17:17" x14ac:dyDescent="0.25">
      <c r="Q955" s="18"/>
    </row>
    <row r="956" spans="17:17" x14ac:dyDescent="0.25">
      <c r="Q956" s="18"/>
    </row>
    <row r="957" spans="17:17" x14ac:dyDescent="0.25">
      <c r="Q957" s="18"/>
    </row>
    <row r="958" spans="17:17" x14ac:dyDescent="0.25">
      <c r="Q958" s="18"/>
    </row>
    <row r="959" spans="17:17" x14ac:dyDescent="0.25">
      <c r="Q959" s="18"/>
    </row>
    <row r="960" spans="17:17" x14ac:dyDescent="0.25">
      <c r="Q960" s="18"/>
    </row>
    <row r="961" spans="17:17" x14ac:dyDescent="0.25">
      <c r="Q961" s="18"/>
    </row>
    <row r="962" spans="17:17" x14ac:dyDescent="0.25">
      <c r="Q962" s="18"/>
    </row>
    <row r="963" spans="17:17" x14ac:dyDescent="0.25">
      <c r="Q963" s="18"/>
    </row>
    <row r="964" spans="17:17" x14ac:dyDescent="0.25">
      <c r="Q964" s="18"/>
    </row>
    <row r="965" spans="17:17" x14ac:dyDescent="0.25">
      <c r="Q965" s="18"/>
    </row>
    <row r="966" spans="17:17" x14ac:dyDescent="0.25">
      <c r="Q966" s="18"/>
    </row>
    <row r="967" spans="17:17" x14ac:dyDescent="0.25">
      <c r="Q967" s="18"/>
    </row>
    <row r="968" spans="17:17" x14ac:dyDescent="0.25">
      <c r="Q968" s="18"/>
    </row>
    <row r="969" spans="17:17" x14ac:dyDescent="0.25">
      <c r="Q969" s="18"/>
    </row>
    <row r="970" spans="17:17" x14ac:dyDescent="0.25">
      <c r="Q970" s="18"/>
    </row>
    <row r="971" spans="17:17" x14ac:dyDescent="0.25">
      <c r="Q971" s="18"/>
    </row>
    <row r="972" spans="17:17" x14ac:dyDescent="0.25">
      <c r="Q972" s="18"/>
    </row>
    <row r="973" spans="17:17" x14ac:dyDescent="0.25">
      <c r="Q973" s="18"/>
    </row>
    <row r="974" spans="17:17" x14ac:dyDescent="0.25">
      <c r="Q974" s="18"/>
    </row>
    <row r="975" spans="17:17" x14ac:dyDescent="0.25">
      <c r="Q975" s="18"/>
    </row>
    <row r="976" spans="17:17" x14ac:dyDescent="0.25">
      <c r="Q976" s="18"/>
    </row>
    <row r="977" spans="17:17" x14ac:dyDescent="0.25">
      <c r="Q977" s="18"/>
    </row>
    <row r="978" spans="17:17" x14ac:dyDescent="0.25">
      <c r="Q978" s="18"/>
    </row>
    <row r="979" spans="17:17" x14ac:dyDescent="0.25">
      <c r="Q979" s="18"/>
    </row>
    <row r="980" spans="17:17" x14ac:dyDescent="0.25">
      <c r="Q980" s="18"/>
    </row>
    <row r="981" spans="17:17" x14ac:dyDescent="0.25">
      <c r="Q981" s="18"/>
    </row>
    <row r="982" spans="17:17" x14ac:dyDescent="0.25">
      <c r="Q982" s="18"/>
    </row>
    <row r="983" spans="17:17" x14ac:dyDescent="0.25">
      <c r="Q983" s="18"/>
    </row>
    <row r="984" spans="17:17" x14ac:dyDescent="0.25">
      <c r="Q984" s="18"/>
    </row>
    <row r="985" spans="17:17" x14ac:dyDescent="0.25">
      <c r="Q985" s="18"/>
    </row>
    <row r="986" spans="17:17" x14ac:dyDescent="0.25">
      <c r="Q986" s="18"/>
    </row>
    <row r="987" spans="17:17" x14ac:dyDescent="0.25">
      <c r="Q987" s="18"/>
    </row>
    <row r="988" spans="17:17" x14ac:dyDescent="0.25">
      <c r="Q988" s="18"/>
    </row>
    <row r="989" spans="17:17" x14ac:dyDescent="0.25">
      <c r="Q989" s="18"/>
    </row>
    <row r="990" spans="17:17" x14ac:dyDescent="0.25">
      <c r="Q990" s="18"/>
    </row>
    <row r="991" spans="17:17" x14ac:dyDescent="0.25">
      <c r="Q991" s="18"/>
    </row>
    <row r="992" spans="17:17" x14ac:dyDescent="0.25">
      <c r="Q992" s="18"/>
    </row>
    <row r="993" spans="17:17" x14ac:dyDescent="0.25">
      <c r="Q993" s="18"/>
    </row>
    <row r="994" spans="17:17" x14ac:dyDescent="0.25">
      <c r="Q994" s="18"/>
    </row>
    <row r="995" spans="17:17" x14ac:dyDescent="0.25">
      <c r="Q995" s="18"/>
    </row>
    <row r="996" spans="17:17" x14ac:dyDescent="0.25">
      <c r="Q996" s="18"/>
    </row>
    <row r="997" spans="17:17" x14ac:dyDescent="0.25">
      <c r="Q997" s="18"/>
    </row>
    <row r="998" spans="17:17" x14ac:dyDescent="0.25">
      <c r="Q998" s="18"/>
    </row>
    <row r="999" spans="17:17" x14ac:dyDescent="0.25">
      <c r="Q999" s="18"/>
    </row>
    <row r="1000" spans="17:17" x14ac:dyDescent="0.25">
      <c r="Q1000" s="18"/>
    </row>
    <row r="1001" spans="17:17" x14ac:dyDescent="0.25">
      <c r="Q1001" s="18"/>
    </row>
    <row r="1002" spans="17:17" x14ac:dyDescent="0.25">
      <c r="Q1002" s="18"/>
    </row>
    <row r="1003" spans="17:17" x14ac:dyDescent="0.25">
      <c r="Q1003" s="18"/>
    </row>
    <row r="1004" spans="17:17" x14ac:dyDescent="0.25">
      <c r="Q1004" s="18"/>
    </row>
    <row r="1005" spans="17:17" x14ac:dyDescent="0.25">
      <c r="Q1005" s="18"/>
    </row>
    <row r="1006" spans="17:17" x14ac:dyDescent="0.25">
      <c r="Q1006" s="18"/>
    </row>
    <row r="1007" spans="17:17" x14ac:dyDescent="0.25">
      <c r="Q1007" s="18"/>
    </row>
    <row r="1008" spans="17:17" x14ac:dyDescent="0.25">
      <c r="Q1008" s="18"/>
    </row>
    <row r="1009" spans="17:17" x14ac:dyDescent="0.25">
      <c r="Q1009" s="18"/>
    </row>
    <row r="1010" spans="17:17" x14ac:dyDescent="0.25">
      <c r="Q1010" s="18"/>
    </row>
    <row r="1011" spans="17:17" x14ac:dyDescent="0.25">
      <c r="Q1011" s="18"/>
    </row>
    <row r="1012" spans="17:17" x14ac:dyDescent="0.25">
      <c r="Q1012" s="18"/>
    </row>
    <row r="1013" spans="17:17" x14ac:dyDescent="0.25">
      <c r="Q1013" s="18"/>
    </row>
    <row r="1014" spans="17:17" x14ac:dyDescent="0.25">
      <c r="Q1014" s="18"/>
    </row>
    <row r="1015" spans="17:17" x14ac:dyDescent="0.25">
      <c r="Q1015" s="18"/>
    </row>
    <row r="1016" spans="17:17" x14ac:dyDescent="0.25">
      <c r="Q1016" s="18"/>
    </row>
    <row r="1017" spans="17:17" x14ac:dyDescent="0.25">
      <c r="Q1017" s="18"/>
    </row>
    <row r="1018" spans="17:17" x14ac:dyDescent="0.25">
      <c r="Q1018" s="18"/>
    </row>
    <row r="1019" spans="17:17" x14ac:dyDescent="0.25">
      <c r="Q1019" s="18"/>
    </row>
    <row r="1020" spans="17:17" x14ac:dyDescent="0.25">
      <c r="Q1020" s="18"/>
    </row>
    <row r="1021" spans="17:17" x14ac:dyDescent="0.25">
      <c r="Q1021" s="18"/>
    </row>
    <row r="1022" spans="17:17" x14ac:dyDescent="0.25">
      <c r="Q1022" s="18"/>
    </row>
    <row r="1023" spans="17:17" x14ac:dyDescent="0.25">
      <c r="Q1023" s="18"/>
    </row>
    <row r="1024" spans="17:17" x14ac:dyDescent="0.25">
      <c r="Q1024" s="18"/>
    </row>
    <row r="1025" spans="17:17" x14ac:dyDescent="0.25">
      <c r="Q1025" s="18"/>
    </row>
    <row r="1026" spans="17:17" x14ac:dyDescent="0.25">
      <c r="Q1026" s="18"/>
    </row>
    <row r="1027" spans="17:17" x14ac:dyDescent="0.25">
      <c r="Q1027" s="18"/>
    </row>
    <row r="1028" spans="17:17" x14ac:dyDescent="0.25">
      <c r="Q1028" s="18"/>
    </row>
    <row r="1029" spans="17:17" x14ac:dyDescent="0.25">
      <c r="Q1029" s="18"/>
    </row>
    <row r="1030" spans="17:17" x14ac:dyDescent="0.25">
      <c r="Q1030" s="18"/>
    </row>
    <row r="1031" spans="17:17" x14ac:dyDescent="0.25">
      <c r="Q1031" s="18"/>
    </row>
    <row r="1032" spans="17:17" x14ac:dyDescent="0.25">
      <c r="Q1032" s="18"/>
    </row>
    <row r="1033" spans="17:17" x14ac:dyDescent="0.25">
      <c r="Q1033" s="18"/>
    </row>
    <row r="1034" spans="17:17" x14ac:dyDescent="0.25">
      <c r="Q1034" s="18"/>
    </row>
    <row r="1035" spans="17:17" x14ac:dyDescent="0.25">
      <c r="Q1035" s="18"/>
    </row>
    <row r="1036" spans="17:17" x14ac:dyDescent="0.25">
      <c r="Q1036" s="18"/>
    </row>
    <row r="1037" spans="17:17" x14ac:dyDescent="0.25">
      <c r="Q1037" s="18"/>
    </row>
    <row r="1038" spans="17:17" x14ac:dyDescent="0.25">
      <c r="Q1038" s="18"/>
    </row>
    <row r="1039" spans="17:17" x14ac:dyDescent="0.25">
      <c r="Q1039" s="18"/>
    </row>
    <row r="1040" spans="17:17" x14ac:dyDescent="0.25">
      <c r="Q1040" s="18"/>
    </row>
    <row r="1041" spans="17:17" x14ac:dyDescent="0.25">
      <c r="Q1041" s="18"/>
    </row>
    <row r="1042" spans="17:17" x14ac:dyDescent="0.25">
      <c r="Q1042" s="18"/>
    </row>
    <row r="1043" spans="17:17" x14ac:dyDescent="0.25">
      <c r="Q1043" s="18"/>
    </row>
    <row r="1044" spans="17:17" x14ac:dyDescent="0.25">
      <c r="Q1044" s="18"/>
    </row>
    <row r="1045" spans="17:17" x14ac:dyDescent="0.25">
      <c r="Q1045" s="18"/>
    </row>
    <row r="1046" spans="17:17" x14ac:dyDescent="0.25">
      <c r="Q1046" s="18"/>
    </row>
    <row r="1047" spans="17:17" x14ac:dyDescent="0.25">
      <c r="Q1047" s="18"/>
    </row>
    <row r="1048" spans="17:17" x14ac:dyDescent="0.25">
      <c r="Q1048" s="18"/>
    </row>
    <row r="1049" spans="17:17" x14ac:dyDescent="0.25">
      <c r="Q1049" s="18"/>
    </row>
    <row r="1050" spans="17:17" x14ac:dyDescent="0.25">
      <c r="Q1050" s="18"/>
    </row>
    <row r="1051" spans="17:17" x14ac:dyDescent="0.25">
      <c r="Q1051" s="18"/>
    </row>
    <row r="1052" spans="17:17" x14ac:dyDescent="0.25">
      <c r="Q1052" s="18"/>
    </row>
    <row r="1053" spans="17:17" x14ac:dyDescent="0.25">
      <c r="Q1053" s="18"/>
    </row>
    <row r="1054" spans="17:17" x14ac:dyDescent="0.25">
      <c r="Q1054" s="18"/>
    </row>
    <row r="1055" spans="17:17" x14ac:dyDescent="0.25">
      <c r="Q1055" s="18"/>
    </row>
    <row r="1056" spans="17:17" x14ac:dyDescent="0.25">
      <c r="Q1056" s="18"/>
    </row>
    <row r="1057" spans="17:17" x14ac:dyDescent="0.25">
      <c r="Q1057" s="18"/>
    </row>
    <row r="1058" spans="17:17" x14ac:dyDescent="0.25">
      <c r="Q1058" s="18"/>
    </row>
    <row r="1059" spans="17:17" x14ac:dyDescent="0.25">
      <c r="Q1059" s="18"/>
    </row>
    <row r="1060" spans="17:17" x14ac:dyDescent="0.25">
      <c r="Q1060" s="18"/>
    </row>
    <row r="1061" spans="17:17" x14ac:dyDescent="0.25">
      <c r="Q1061" s="18"/>
    </row>
    <row r="1062" spans="17:17" x14ac:dyDescent="0.25">
      <c r="Q1062" s="18"/>
    </row>
    <row r="1063" spans="17:17" x14ac:dyDescent="0.25">
      <c r="Q1063" s="18"/>
    </row>
    <row r="1064" spans="17:17" x14ac:dyDescent="0.25">
      <c r="Q1064" s="18"/>
    </row>
    <row r="1065" spans="17:17" x14ac:dyDescent="0.25">
      <c r="Q1065" s="18"/>
    </row>
    <row r="1066" spans="17:17" x14ac:dyDescent="0.25">
      <c r="Q1066" s="18"/>
    </row>
    <row r="1067" spans="17:17" x14ac:dyDescent="0.25">
      <c r="Q1067" s="18"/>
    </row>
    <row r="1068" spans="17:17" x14ac:dyDescent="0.25">
      <c r="Q1068" s="18"/>
    </row>
    <row r="1069" spans="17:17" x14ac:dyDescent="0.25">
      <c r="Q1069" s="18"/>
    </row>
    <row r="1070" spans="17:17" x14ac:dyDescent="0.25">
      <c r="Q1070" s="18"/>
    </row>
    <row r="1071" spans="17:17" x14ac:dyDescent="0.25">
      <c r="Q1071" s="18"/>
    </row>
    <row r="1072" spans="17:17" x14ac:dyDescent="0.25">
      <c r="Q1072" s="18"/>
    </row>
    <row r="1073" spans="17:17" x14ac:dyDescent="0.25">
      <c r="Q1073" s="18"/>
    </row>
    <row r="1074" spans="17:17" x14ac:dyDescent="0.25">
      <c r="Q1074" s="18"/>
    </row>
    <row r="1075" spans="17:17" x14ac:dyDescent="0.25">
      <c r="Q1075" s="18"/>
    </row>
    <row r="1076" spans="17:17" x14ac:dyDescent="0.25">
      <c r="Q1076" s="18"/>
    </row>
    <row r="1077" spans="17:17" x14ac:dyDescent="0.25">
      <c r="Q1077" s="18"/>
    </row>
    <row r="1078" spans="17:17" x14ac:dyDescent="0.25">
      <c r="Q1078" s="18"/>
    </row>
    <row r="1079" spans="17:17" x14ac:dyDescent="0.25">
      <c r="Q1079" s="18"/>
    </row>
    <row r="1080" spans="17:17" x14ac:dyDescent="0.25">
      <c r="Q1080" s="18"/>
    </row>
    <row r="1081" spans="17:17" x14ac:dyDescent="0.25">
      <c r="Q1081" s="18"/>
    </row>
    <row r="1082" spans="17:17" x14ac:dyDescent="0.25">
      <c r="Q1082" s="18"/>
    </row>
    <row r="1083" spans="17:17" x14ac:dyDescent="0.25">
      <c r="Q1083" s="18"/>
    </row>
    <row r="1084" spans="17:17" x14ac:dyDescent="0.25">
      <c r="Q1084" s="18"/>
    </row>
    <row r="1085" spans="17:17" x14ac:dyDescent="0.25">
      <c r="Q1085" s="18"/>
    </row>
    <row r="1086" spans="17:17" x14ac:dyDescent="0.25">
      <c r="Q1086" s="18"/>
    </row>
    <row r="1087" spans="17:17" x14ac:dyDescent="0.25">
      <c r="Q1087" s="18"/>
    </row>
    <row r="1088" spans="17:17" x14ac:dyDescent="0.25">
      <c r="Q1088" s="18"/>
    </row>
    <row r="1089" spans="17:17" x14ac:dyDescent="0.25">
      <c r="Q1089" s="18"/>
    </row>
    <row r="1090" spans="17:17" x14ac:dyDescent="0.25">
      <c r="Q1090" s="18"/>
    </row>
    <row r="1091" spans="17:17" x14ac:dyDescent="0.25">
      <c r="Q1091" s="18"/>
    </row>
    <row r="1092" spans="17:17" x14ac:dyDescent="0.25">
      <c r="Q1092" s="18"/>
    </row>
    <row r="1093" spans="17:17" x14ac:dyDescent="0.25">
      <c r="Q1093" s="18"/>
    </row>
    <row r="1094" spans="17:17" x14ac:dyDescent="0.25">
      <c r="Q1094" s="18"/>
    </row>
    <row r="1095" spans="17:17" x14ac:dyDescent="0.25">
      <c r="Q1095" s="18"/>
    </row>
    <row r="1096" spans="17:17" x14ac:dyDescent="0.25">
      <c r="Q1096" s="18"/>
    </row>
    <row r="1097" spans="17:17" x14ac:dyDescent="0.25">
      <c r="Q1097" s="18"/>
    </row>
    <row r="1098" spans="17:17" x14ac:dyDescent="0.25">
      <c r="Q1098" s="18"/>
    </row>
    <row r="1099" spans="17:17" x14ac:dyDescent="0.25">
      <c r="Q1099" s="18"/>
    </row>
    <row r="1100" spans="17:17" x14ac:dyDescent="0.25">
      <c r="Q1100" s="18"/>
    </row>
    <row r="1101" spans="17:17" x14ac:dyDescent="0.25">
      <c r="Q1101" s="18"/>
    </row>
    <row r="1102" spans="17:17" x14ac:dyDescent="0.25">
      <c r="Q1102" s="18"/>
    </row>
    <row r="1103" spans="17:17" x14ac:dyDescent="0.25">
      <c r="Q1103" s="18"/>
    </row>
    <row r="1104" spans="17:17" x14ac:dyDescent="0.25">
      <c r="Q1104" s="18"/>
    </row>
    <row r="1105" spans="17:17" x14ac:dyDescent="0.25">
      <c r="Q1105" s="18"/>
    </row>
    <row r="1106" spans="17:17" x14ac:dyDescent="0.25">
      <c r="Q1106" s="18"/>
    </row>
    <row r="1107" spans="17:17" x14ac:dyDescent="0.25">
      <c r="Q1107" s="18"/>
    </row>
    <row r="1108" spans="17:17" x14ac:dyDescent="0.25">
      <c r="Q1108" s="18"/>
    </row>
    <row r="1109" spans="17:17" x14ac:dyDescent="0.25">
      <c r="Q1109" s="18"/>
    </row>
    <row r="1110" spans="17:17" x14ac:dyDescent="0.25">
      <c r="Q1110" s="18"/>
    </row>
    <row r="1111" spans="17:17" x14ac:dyDescent="0.25">
      <c r="Q1111" s="18"/>
    </row>
    <row r="1112" spans="17:17" x14ac:dyDescent="0.25">
      <c r="Q1112" s="18"/>
    </row>
    <row r="1113" spans="17:17" x14ac:dyDescent="0.25">
      <c r="Q1113" s="18"/>
    </row>
    <row r="1114" spans="17:17" x14ac:dyDescent="0.25">
      <c r="Q1114" s="18"/>
    </row>
    <row r="1115" spans="17:17" x14ac:dyDescent="0.25">
      <c r="Q1115" s="18"/>
    </row>
    <row r="1116" spans="17:17" x14ac:dyDescent="0.25">
      <c r="Q1116" s="18"/>
    </row>
    <row r="1117" spans="17:17" x14ac:dyDescent="0.25">
      <c r="Q1117" s="18"/>
    </row>
    <row r="1118" spans="17:17" x14ac:dyDescent="0.25">
      <c r="Q1118" s="18"/>
    </row>
    <row r="1119" spans="17:17" x14ac:dyDescent="0.25">
      <c r="Q1119" s="18"/>
    </row>
    <row r="1120" spans="17:17" x14ac:dyDescent="0.25">
      <c r="Q1120" s="18"/>
    </row>
    <row r="1121" spans="17:17" x14ac:dyDescent="0.25">
      <c r="Q1121" s="18"/>
    </row>
    <row r="1122" spans="17:17" x14ac:dyDescent="0.25">
      <c r="Q1122" s="18"/>
    </row>
    <row r="1123" spans="17:17" x14ac:dyDescent="0.25">
      <c r="Q1123" s="18"/>
    </row>
    <row r="1124" spans="17:17" x14ac:dyDescent="0.25">
      <c r="Q1124" s="18"/>
    </row>
    <row r="1125" spans="17:17" x14ac:dyDescent="0.25">
      <c r="Q1125" s="18"/>
    </row>
    <row r="1126" spans="17:17" x14ac:dyDescent="0.25">
      <c r="Q1126" s="18"/>
    </row>
    <row r="1127" spans="17:17" x14ac:dyDescent="0.25">
      <c r="Q1127" s="18"/>
    </row>
    <row r="1128" spans="17:17" x14ac:dyDescent="0.25">
      <c r="Q1128" s="18"/>
    </row>
    <row r="1129" spans="17:17" x14ac:dyDescent="0.25">
      <c r="Q1129" s="18"/>
    </row>
    <row r="1130" spans="17:17" x14ac:dyDescent="0.25">
      <c r="Q1130" s="18"/>
    </row>
    <row r="1131" spans="17:17" x14ac:dyDescent="0.25">
      <c r="Q1131" s="18"/>
    </row>
    <row r="1132" spans="17:17" x14ac:dyDescent="0.25">
      <c r="Q1132" s="18"/>
    </row>
    <row r="1133" spans="17:17" x14ac:dyDescent="0.25">
      <c r="Q1133" s="18"/>
    </row>
    <row r="1134" spans="17:17" x14ac:dyDescent="0.25">
      <c r="Q1134" s="18"/>
    </row>
    <row r="1135" spans="17:17" x14ac:dyDescent="0.25">
      <c r="Q1135" s="18"/>
    </row>
    <row r="1136" spans="17:17" x14ac:dyDescent="0.25">
      <c r="Q1136" s="18"/>
    </row>
    <row r="1137" spans="17:17" x14ac:dyDescent="0.25">
      <c r="Q1137" s="18"/>
    </row>
    <row r="1138" spans="17:17" x14ac:dyDescent="0.25">
      <c r="Q1138" s="18"/>
    </row>
    <row r="1139" spans="17:17" x14ac:dyDescent="0.25">
      <c r="Q1139" s="18"/>
    </row>
    <row r="1140" spans="17:17" x14ac:dyDescent="0.25">
      <c r="Q1140" s="18"/>
    </row>
    <row r="1141" spans="17:17" x14ac:dyDescent="0.25">
      <c r="Q1141" s="18"/>
    </row>
    <row r="1142" spans="17:17" x14ac:dyDescent="0.25">
      <c r="Q1142" s="18"/>
    </row>
    <row r="1143" spans="17:17" x14ac:dyDescent="0.25">
      <c r="Q1143" s="18"/>
    </row>
    <row r="1144" spans="17:17" x14ac:dyDescent="0.25">
      <c r="Q1144" s="18"/>
    </row>
    <row r="1145" spans="17:17" x14ac:dyDescent="0.25">
      <c r="Q1145" s="18"/>
    </row>
    <row r="1146" spans="17:17" x14ac:dyDescent="0.25">
      <c r="Q1146" s="18"/>
    </row>
    <row r="1147" spans="17:17" x14ac:dyDescent="0.25">
      <c r="Q1147" s="18"/>
    </row>
    <row r="1148" spans="17:17" x14ac:dyDescent="0.25">
      <c r="Q1148" s="18"/>
    </row>
    <row r="1149" spans="17:17" x14ac:dyDescent="0.25">
      <c r="Q1149" s="18"/>
    </row>
    <row r="1150" spans="17:17" x14ac:dyDescent="0.25">
      <c r="Q1150" s="18"/>
    </row>
    <row r="1151" spans="17:17" x14ac:dyDescent="0.25">
      <c r="Q1151" s="18"/>
    </row>
    <row r="1152" spans="17:17" x14ac:dyDescent="0.25">
      <c r="Q1152" s="18"/>
    </row>
    <row r="1153" spans="17:17" x14ac:dyDescent="0.25">
      <c r="Q1153" s="18"/>
    </row>
    <row r="1154" spans="17:17" x14ac:dyDescent="0.25">
      <c r="Q1154" s="18"/>
    </row>
    <row r="1155" spans="17:17" x14ac:dyDescent="0.25">
      <c r="Q1155" s="18"/>
    </row>
    <row r="1156" spans="17:17" x14ac:dyDescent="0.25">
      <c r="Q1156" s="18"/>
    </row>
    <row r="1157" spans="17:17" x14ac:dyDescent="0.25">
      <c r="Q1157" s="18"/>
    </row>
    <row r="1158" spans="17:17" x14ac:dyDescent="0.25">
      <c r="Q1158" s="18"/>
    </row>
    <row r="1159" spans="17:17" x14ac:dyDescent="0.25">
      <c r="Q1159" s="18"/>
    </row>
    <row r="1160" spans="17:17" x14ac:dyDescent="0.25">
      <c r="Q1160" s="18"/>
    </row>
    <row r="1161" spans="17:17" x14ac:dyDescent="0.25">
      <c r="Q1161" s="18"/>
    </row>
    <row r="1162" spans="17:17" x14ac:dyDescent="0.25">
      <c r="Q1162" s="18"/>
    </row>
    <row r="1163" spans="17:17" x14ac:dyDescent="0.25">
      <c r="Q1163" s="18"/>
    </row>
    <row r="1164" spans="17:17" x14ac:dyDescent="0.25">
      <c r="Q1164" s="18"/>
    </row>
    <row r="1165" spans="17:17" x14ac:dyDescent="0.25">
      <c r="Q1165" s="18"/>
    </row>
    <row r="1166" spans="17:17" x14ac:dyDescent="0.25">
      <c r="Q1166" s="18"/>
    </row>
    <row r="1167" spans="17:17" x14ac:dyDescent="0.25">
      <c r="Q1167" s="18"/>
    </row>
    <row r="1168" spans="17:17" x14ac:dyDescent="0.25">
      <c r="Q1168" s="18"/>
    </row>
    <row r="1169" spans="17:17" x14ac:dyDescent="0.25">
      <c r="Q1169" s="18"/>
    </row>
    <row r="1170" spans="17:17" x14ac:dyDescent="0.25">
      <c r="Q1170" s="18"/>
    </row>
    <row r="1171" spans="17:17" x14ac:dyDescent="0.25">
      <c r="Q1171" s="18"/>
    </row>
    <row r="1172" spans="17:17" x14ac:dyDescent="0.25">
      <c r="Q1172" s="18"/>
    </row>
    <row r="1173" spans="17:17" x14ac:dyDescent="0.25">
      <c r="Q1173" s="18"/>
    </row>
    <row r="1174" spans="17:17" x14ac:dyDescent="0.25">
      <c r="Q1174" s="18"/>
    </row>
    <row r="1175" spans="17:17" x14ac:dyDescent="0.25">
      <c r="Q1175" s="18"/>
    </row>
    <row r="1176" spans="17:17" x14ac:dyDescent="0.25">
      <c r="Q1176" s="18"/>
    </row>
    <row r="1177" spans="17:17" x14ac:dyDescent="0.25">
      <c r="Q1177" s="18"/>
    </row>
    <row r="1178" spans="17:17" x14ac:dyDescent="0.25">
      <c r="Q1178" s="18"/>
    </row>
    <row r="1179" spans="17:17" x14ac:dyDescent="0.25">
      <c r="Q1179" s="18"/>
    </row>
    <row r="1180" spans="17:17" x14ac:dyDescent="0.25">
      <c r="Q1180" s="18"/>
    </row>
    <row r="1181" spans="17:17" x14ac:dyDescent="0.25">
      <c r="Q1181" s="18"/>
    </row>
    <row r="1182" spans="17:17" x14ac:dyDescent="0.25">
      <c r="Q1182" s="18"/>
    </row>
    <row r="1183" spans="17:17" x14ac:dyDescent="0.25">
      <c r="Q1183" s="18"/>
    </row>
    <row r="1184" spans="17:17" x14ac:dyDescent="0.25">
      <c r="Q1184" s="18"/>
    </row>
    <row r="1185" spans="17:17" x14ac:dyDescent="0.25">
      <c r="Q1185" s="18"/>
    </row>
    <row r="1186" spans="17:17" x14ac:dyDescent="0.25">
      <c r="Q1186" s="18"/>
    </row>
    <row r="1187" spans="17:17" x14ac:dyDescent="0.25">
      <c r="Q1187" s="18"/>
    </row>
    <row r="1188" spans="17:17" x14ac:dyDescent="0.25">
      <c r="Q1188" s="18"/>
    </row>
    <row r="1189" spans="17:17" x14ac:dyDescent="0.25">
      <c r="Q1189" s="18"/>
    </row>
    <row r="1190" spans="17:17" x14ac:dyDescent="0.25">
      <c r="Q1190" s="18"/>
    </row>
    <row r="1191" spans="17:17" x14ac:dyDescent="0.25">
      <c r="Q1191" s="18"/>
    </row>
    <row r="1192" spans="17:17" x14ac:dyDescent="0.25">
      <c r="Q1192" s="18"/>
    </row>
    <row r="1193" spans="17:17" x14ac:dyDescent="0.25">
      <c r="Q1193" s="18"/>
    </row>
    <row r="1194" spans="17:17" x14ac:dyDescent="0.25">
      <c r="Q1194" s="18"/>
    </row>
    <row r="1195" spans="17:17" x14ac:dyDescent="0.25">
      <c r="Q1195" s="18"/>
    </row>
    <row r="1196" spans="17:17" x14ac:dyDescent="0.25">
      <c r="Q1196" s="18"/>
    </row>
    <row r="1197" spans="17:17" x14ac:dyDescent="0.25">
      <c r="Q1197" s="18"/>
    </row>
    <row r="1198" spans="17:17" x14ac:dyDescent="0.25">
      <c r="Q1198" s="18"/>
    </row>
    <row r="1199" spans="17:17" x14ac:dyDescent="0.25">
      <c r="Q1199" s="18"/>
    </row>
    <row r="1200" spans="17:17" x14ac:dyDescent="0.25">
      <c r="Q1200" s="18"/>
    </row>
    <row r="1201" spans="17:17" x14ac:dyDescent="0.25">
      <c r="Q1201" s="18"/>
    </row>
    <row r="1202" spans="17:17" x14ac:dyDescent="0.25">
      <c r="Q1202" s="18"/>
    </row>
    <row r="1203" spans="17:17" x14ac:dyDescent="0.25">
      <c r="Q1203" s="18"/>
    </row>
    <row r="1204" spans="17:17" x14ac:dyDescent="0.25">
      <c r="Q1204" s="18"/>
    </row>
    <row r="1205" spans="17:17" x14ac:dyDescent="0.25">
      <c r="Q1205" s="18"/>
    </row>
    <row r="1206" spans="17:17" x14ac:dyDescent="0.25">
      <c r="Q1206" s="18"/>
    </row>
    <row r="1207" spans="17:17" x14ac:dyDescent="0.25">
      <c r="Q1207" s="18"/>
    </row>
    <row r="1208" spans="17:17" x14ac:dyDescent="0.25">
      <c r="Q1208" s="18"/>
    </row>
    <row r="1209" spans="17:17" x14ac:dyDescent="0.25">
      <c r="Q1209" s="18"/>
    </row>
    <row r="1210" spans="17:17" x14ac:dyDescent="0.25">
      <c r="Q1210" s="18"/>
    </row>
    <row r="1211" spans="17:17" x14ac:dyDescent="0.25">
      <c r="Q1211" s="18"/>
    </row>
    <row r="1212" spans="17:17" x14ac:dyDescent="0.25">
      <c r="Q1212" s="18"/>
    </row>
    <row r="1213" spans="17:17" x14ac:dyDescent="0.25">
      <c r="Q1213" s="18"/>
    </row>
    <row r="1214" spans="17:17" x14ac:dyDescent="0.25">
      <c r="Q1214" s="18"/>
    </row>
    <row r="1215" spans="17:17" x14ac:dyDescent="0.25">
      <c r="Q1215" s="18"/>
    </row>
    <row r="1216" spans="17:17" x14ac:dyDescent="0.25">
      <c r="Q1216" s="18"/>
    </row>
    <row r="1217" spans="17:17" x14ac:dyDescent="0.25">
      <c r="Q1217" s="18"/>
    </row>
    <row r="1218" spans="17:17" x14ac:dyDescent="0.25">
      <c r="Q1218" s="18"/>
    </row>
    <row r="1219" spans="17:17" x14ac:dyDescent="0.25">
      <c r="Q1219" s="18"/>
    </row>
    <row r="1220" spans="17:17" x14ac:dyDescent="0.25">
      <c r="Q1220" s="18"/>
    </row>
    <row r="1221" spans="17:17" x14ac:dyDescent="0.25">
      <c r="Q1221" s="18"/>
    </row>
    <row r="1222" spans="17:17" x14ac:dyDescent="0.25">
      <c r="Q1222" s="18"/>
    </row>
    <row r="1223" spans="17:17" x14ac:dyDescent="0.25">
      <c r="Q1223" s="18"/>
    </row>
    <row r="1224" spans="17:17" x14ac:dyDescent="0.25">
      <c r="Q1224" s="18"/>
    </row>
    <row r="1225" spans="17:17" x14ac:dyDescent="0.25">
      <c r="Q1225" s="18"/>
    </row>
    <row r="1226" spans="17:17" x14ac:dyDescent="0.25">
      <c r="Q1226" s="18"/>
    </row>
    <row r="1227" spans="17:17" x14ac:dyDescent="0.25">
      <c r="Q1227" s="18"/>
    </row>
    <row r="1228" spans="17:17" x14ac:dyDescent="0.25">
      <c r="Q1228" s="18"/>
    </row>
    <row r="1229" spans="17:17" x14ac:dyDescent="0.25">
      <c r="Q1229" s="18"/>
    </row>
    <row r="1230" spans="17:17" x14ac:dyDescent="0.25">
      <c r="Q1230" s="18"/>
    </row>
    <row r="1231" spans="17:17" x14ac:dyDescent="0.25">
      <c r="Q1231" s="18"/>
    </row>
    <row r="1232" spans="17:17" x14ac:dyDescent="0.25">
      <c r="Q1232" s="18"/>
    </row>
    <row r="1233" spans="17:17" x14ac:dyDescent="0.25">
      <c r="Q1233" s="18"/>
    </row>
    <row r="1234" spans="17:17" x14ac:dyDescent="0.25">
      <c r="Q1234" s="18"/>
    </row>
    <row r="1235" spans="17:17" x14ac:dyDescent="0.25">
      <c r="Q1235" s="18"/>
    </row>
    <row r="1236" spans="17:17" x14ac:dyDescent="0.25">
      <c r="Q1236" s="18"/>
    </row>
    <row r="1237" spans="17:17" x14ac:dyDescent="0.25">
      <c r="Q1237" s="18"/>
    </row>
    <row r="1238" spans="17:17" x14ac:dyDescent="0.25">
      <c r="Q1238" s="18"/>
    </row>
    <row r="1239" spans="17:17" x14ac:dyDescent="0.25">
      <c r="Q1239" s="18"/>
    </row>
    <row r="1240" spans="17:17" x14ac:dyDescent="0.25">
      <c r="Q1240" s="18"/>
    </row>
    <row r="1241" spans="17:17" x14ac:dyDescent="0.25">
      <c r="Q1241" s="18"/>
    </row>
    <row r="1242" spans="17:17" x14ac:dyDescent="0.25">
      <c r="Q1242" s="18"/>
    </row>
    <row r="1243" spans="17:17" x14ac:dyDescent="0.25">
      <c r="Q1243" s="18"/>
    </row>
    <row r="1244" spans="17:17" x14ac:dyDescent="0.25">
      <c r="Q1244" s="18"/>
    </row>
    <row r="1245" spans="17:17" x14ac:dyDescent="0.25">
      <c r="Q1245" s="18"/>
    </row>
    <row r="1246" spans="17:17" x14ac:dyDescent="0.25">
      <c r="Q1246" s="18"/>
    </row>
    <row r="1247" spans="17:17" x14ac:dyDescent="0.25">
      <c r="Q1247" s="18"/>
    </row>
    <row r="1248" spans="17:17" x14ac:dyDescent="0.25">
      <c r="Q1248" s="18"/>
    </row>
    <row r="1249" spans="17:17" x14ac:dyDescent="0.25">
      <c r="Q1249" s="18"/>
    </row>
    <row r="1250" spans="17:17" x14ac:dyDescent="0.25">
      <c r="Q1250" s="18"/>
    </row>
    <row r="1251" spans="17:17" x14ac:dyDescent="0.25">
      <c r="Q1251" s="18"/>
    </row>
    <row r="1252" spans="17:17" x14ac:dyDescent="0.25">
      <c r="Q1252" s="18"/>
    </row>
    <row r="1253" spans="17:17" x14ac:dyDescent="0.25">
      <c r="Q1253" s="18"/>
    </row>
    <row r="1254" spans="17:17" x14ac:dyDescent="0.25">
      <c r="Q1254" s="18"/>
    </row>
    <row r="1255" spans="17:17" x14ac:dyDescent="0.25">
      <c r="Q1255" s="18"/>
    </row>
    <row r="1256" spans="17:17" x14ac:dyDescent="0.25">
      <c r="Q1256" s="18"/>
    </row>
    <row r="1257" spans="17:17" x14ac:dyDescent="0.25">
      <c r="Q1257" s="18"/>
    </row>
    <row r="1258" spans="17:17" x14ac:dyDescent="0.25">
      <c r="Q1258" s="18"/>
    </row>
    <row r="1259" spans="17:17" x14ac:dyDescent="0.25">
      <c r="Q1259" s="18"/>
    </row>
    <row r="1260" spans="17:17" x14ac:dyDescent="0.25">
      <c r="Q1260" s="18"/>
    </row>
    <row r="1261" spans="17:17" x14ac:dyDescent="0.25">
      <c r="Q1261" s="18"/>
    </row>
    <row r="1262" spans="17:17" x14ac:dyDescent="0.25">
      <c r="Q1262" s="18"/>
    </row>
    <row r="1263" spans="17:17" x14ac:dyDescent="0.25">
      <c r="Q1263" s="18"/>
    </row>
  </sheetData>
  <autoFilter ref="A6:P158"/>
  <sortState ref="B164:O165">
    <sortCondition descending="1" ref="O164"/>
  </sortState>
  <mergeCells count="11">
    <mergeCell ref="A2:P2"/>
    <mergeCell ref="A62:P62"/>
    <mergeCell ref="A32:P32"/>
    <mergeCell ref="A29:P29"/>
    <mergeCell ref="A7:P7"/>
    <mergeCell ref="A161:P161"/>
    <mergeCell ref="A150:P150"/>
    <mergeCell ref="A152:P152"/>
    <mergeCell ref="A102:P102"/>
    <mergeCell ref="A127:P127"/>
    <mergeCell ref="A137:P137"/>
  </mergeCells>
  <pageMargins left="7.874015748031496E-2" right="7.874015748031496E-2" top="7.874015748031496E-2" bottom="7.874015748031496E-2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AYBU</cp:lastModifiedBy>
  <cp:lastPrinted>2018-11-22T13:37:21Z</cp:lastPrinted>
  <dcterms:created xsi:type="dcterms:W3CDTF">2015-04-22T11:56:29Z</dcterms:created>
  <dcterms:modified xsi:type="dcterms:W3CDTF">2018-11-26T14:56:24Z</dcterms:modified>
</cp:coreProperties>
</file>